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K101" i="1" l="1"/>
  <c r="L6" i="1" l="1"/>
  <c r="AB165" i="1"/>
  <c r="AB179" i="1" s="1"/>
  <c r="P122" i="1" l="1"/>
  <c r="P123" i="1" s="1"/>
  <c r="P124" i="1" s="1"/>
  <c r="P125" i="1" s="1"/>
  <c r="P110" i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D505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D337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AL2" i="2" s="1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P2" i="2" l="1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2" i="1"/>
  <c r="T166" i="1" s="1"/>
  <c r="T180" i="1" s="1"/>
  <c r="P152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2" i="1"/>
  <c r="X166" i="1" s="1"/>
  <c r="X180" i="1" s="1"/>
  <c r="P166" i="1"/>
  <c r="P180" i="1" s="1"/>
  <c r="X165" i="1"/>
  <c r="X179" i="1" s="1"/>
  <c r="T165" i="1"/>
  <c r="T179" i="1" s="1"/>
  <c r="P165" i="1"/>
  <c r="P179" i="1" s="1"/>
  <c r="L173" i="1"/>
  <c r="L187" i="1" s="1"/>
  <c r="L171" i="1"/>
  <c r="L185" i="1" s="1"/>
  <c r="L169" i="1"/>
  <c r="L183" i="1" s="1"/>
  <c r="L167" i="1"/>
  <c r="L181" i="1" s="1"/>
  <c r="L165" i="1"/>
  <c r="L179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Q127" i="1"/>
  <c r="Q125" i="1"/>
  <c r="Q123" i="1"/>
  <c r="Q121" i="1"/>
  <c r="Q119" i="1"/>
  <c r="Q117" i="1"/>
  <c r="Q115" i="1"/>
  <c r="Q113" i="1"/>
  <c r="Q111" i="1"/>
  <c r="Q109" i="1"/>
  <c r="Q110" i="1"/>
  <c r="Q80" i="1"/>
  <c r="Q128" i="1"/>
  <c r="Q126" i="1"/>
  <c r="Q124" i="1"/>
  <c r="Q122" i="1"/>
  <c r="Q120" i="1"/>
  <c r="Q118" i="1"/>
  <c r="Q116" i="1"/>
  <c r="Q114" i="1"/>
  <c r="Q112" i="1"/>
  <c r="Q108" i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P126" i="1" s="1"/>
  <c r="P127" i="1" s="1"/>
  <c r="P128" i="1" s="1"/>
  <c r="AR53" i="1"/>
  <c r="AR54" i="1" s="1"/>
  <c r="AQ52" i="1"/>
  <c r="AQ61" i="1" l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72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H50" i="1" l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H108" i="1"/>
  <c r="H128" i="1"/>
  <c r="H126" i="1"/>
  <c r="H124" i="1"/>
  <c r="H122" i="1"/>
  <c r="H120" i="1"/>
  <c r="H118" i="1"/>
  <c r="H116" i="1"/>
  <c r="O116" i="1" s="1"/>
  <c r="H114" i="1"/>
  <c r="H112" i="1"/>
  <c r="H110" i="1"/>
  <c r="H127" i="1"/>
  <c r="K127" i="1" s="1"/>
  <c r="H125" i="1"/>
  <c r="H123" i="1"/>
  <c r="H121" i="1"/>
  <c r="H119" i="1"/>
  <c r="H117" i="1"/>
  <c r="H115" i="1"/>
  <c r="H113" i="1"/>
  <c r="H111" i="1"/>
  <c r="H109" i="1"/>
  <c r="H100" i="1"/>
  <c r="O100" i="1" s="1"/>
  <c r="H98" i="1"/>
  <c r="O98" i="1" s="1"/>
  <c r="H96" i="1"/>
  <c r="H94" i="1"/>
  <c r="H92" i="1"/>
  <c r="H90" i="1"/>
  <c r="H88" i="1"/>
  <c r="H86" i="1"/>
  <c r="H84" i="1"/>
  <c r="H82" i="1"/>
  <c r="T103" i="1"/>
  <c r="T75" i="1"/>
  <c r="N71" i="1"/>
  <c r="H69" i="1"/>
  <c r="H67" i="1"/>
  <c r="H65" i="1"/>
  <c r="H63" i="1"/>
  <c r="O63" i="1" s="1"/>
  <c r="H61" i="1"/>
  <c r="H59" i="1"/>
  <c r="H57" i="1"/>
  <c r="H55" i="1"/>
  <c r="H53" i="1"/>
  <c r="O53" i="1" s="1"/>
  <c r="H52" i="1"/>
  <c r="H72" i="1"/>
  <c r="H70" i="1"/>
  <c r="H68" i="1"/>
  <c r="H66" i="1"/>
  <c r="H64" i="1"/>
  <c r="H62" i="1"/>
  <c r="H60" i="1"/>
  <c r="H58" i="1"/>
  <c r="H54" i="1"/>
  <c r="H99" i="1"/>
  <c r="O99" i="1" s="1"/>
  <c r="H97" i="1"/>
  <c r="H95" i="1"/>
  <c r="H93" i="1"/>
  <c r="H91" i="1"/>
  <c r="O91" i="1" s="1"/>
  <c r="H89" i="1"/>
  <c r="H87" i="1"/>
  <c r="H85" i="1"/>
  <c r="H83" i="1"/>
  <c r="H81" i="1"/>
  <c r="T131" i="1"/>
  <c r="H56" i="1"/>
  <c r="P61" i="1"/>
  <c r="P62" i="1" s="1"/>
  <c r="P63" i="1" s="1"/>
  <c r="I149" i="1"/>
  <c r="K62" i="1"/>
  <c r="K73" i="1"/>
  <c r="H78" i="1"/>
  <c r="I163" i="1" s="1"/>
  <c r="H106" i="1"/>
  <c r="I177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5" i="1"/>
  <c r="T181" i="1"/>
  <c r="T171" i="1"/>
  <c r="X171" i="1" s="1"/>
  <c r="T167" i="1"/>
  <c r="X167" i="1" s="1"/>
  <c r="T159" i="1"/>
  <c r="X159" i="1" s="1"/>
  <c r="T157" i="1"/>
  <c r="X157" i="1" s="1"/>
  <c r="T155" i="1"/>
  <c r="T153" i="1"/>
  <c r="P187" i="1"/>
  <c r="P185" i="1"/>
  <c r="P183" i="1"/>
  <c r="P181" i="1"/>
  <c r="P173" i="1"/>
  <c r="P171" i="1"/>
  <c r="P169" i="1"/>
  <c r="P167" i="1"/>
  <c r="P159" i="1"/>
  <c r="P157" i="1"/>
  <c r="P155" i="1"/>
  <c r="P153" i="1"/>
  <c r="K108" i="1"/>
  <c r="K126" i="1"/>
  <c r="K116" i="1"/>
  <c r="L26" i="1"/>
  <c r="S21" i="1"/>
  <c r="O52" i="1" l="1"/>
  <c r="N52" i="1"/>
  <c r="K63" i="1"/>
  <c r="K71" i="1"/>
  <c r="K83" i="1"/>
  <c r="O83" i="1"/>
  <c r="K87" i="1"/>
  <c r="O87" i="1"/>
  <c r="K95" i="1"/>
  <c r="O95" i="1"/>
  <c r="K58" i="1"/>
  <c r="O58" i="1"/>
  <c r="N62" i="1"/>
  <c r="O62" i="1"/>
  <c r="K66" i="1"/>
  <c r="O66" i="1"/>
  <c r="N70" i="1"/>
  <c r="O70" i="1"/>
  <c r="K55" i="1"/>
  <c r="O55" i="1"/>
  <c r="K59" i="1"/>
  <c r="O59" i="1"/>
  <c r="K67" i="1"/>
  <c r="O67" i="1"/>
  <c r="K84" i="1"/>
  <c r="O84" i="1"/>
  <c r="K88" i="1"/>
  <c r="O88" i="1"/>
  <c r="K92" i="1"/>
  <c r="O92" i="1"/>
  <c r="K96" i="1"/>
  <c r="O96" i="1"/>
  <c r="K111" i="1"/>
  <c r="O111" i="1"/>
  <c r="K115" i="1"/>
  <c r="O115" i="1"/>
  <c r="K119" i="1"/>
  <c r="N119" i="1"/>
  <c r="O119" i="1"/>
  <c r="K123" i="1"/>
  <c r="O123" i="1"/>
  <c r="N127" i="1"/>
  <c r="G108" i="1" s="1"/>
  <c r="G119" i="1" s="1"/>
  <c r="O127" i="1"/>
  <c r="K112" i="1"/>
  <c r="O112" i="1"/>
  <c r="K120" i="1"/>
  <c r="O120" i="1"/>
  <c r="K124" i="1"/>
  <c r="O124" i="1"/>
  <c r="N128" i="1"/>
  <c r="O128" i="1"/>
  <c r="K80" i="1"/>
  <c r="N80" i="1"/>
  <c r="O80" i="1"/>
  <c r="K56" i="1"/>
  <c r="O56" i="1"/>
  <c r="K81" i="1"/>
  <c r="O81" i="1"/>
  <c r="K85" i="1"/>
  <c r="O85" i="1"/>
  <c r="K89" i="1"/>
  <c r="O89" i="1"/>
  <c r="K93" i="1"/>
  <c r="O93" i="1"/>
  <c r="K97" i="1"/>
  <c r="O97" i="1"/>
  <c r="K54" i="1"/>
  <c r="O54" i="1"/>
  <c r="K60" i="1"/>
  <c r="O60" i="1"/>
  <c r="K64" i="1"/>
  <c r="O64" i="1"/>
  <c r="K68" i="1"/>
  <c r="O68" i="1"/>
  <c r="N72" i="1"/>
  <c r="O72" i="1"/>
  <c r="K57" i="1"/>
  <c r="O57" i="1"/>
  <c r="K61" i="1"/>
  <c r="O61" i="1"/>
  <c r="K65" i="1"/>
  <c r="O65" i="1"/>
  <c r="K69" i="1"/>
  <c r="O69" i="1"/>
  <c r="K82" i="1"/>
  <c r="O82" i="1"/>
  <c r="K86" i="1"/>
  <c r="O86" i="1"/>
  <c r="K90" i="1"/>
  <c r="O90" i="1"/>
  <c r="K94" i="1"/>
  <c r="O94" i="1"/>
  <c r="K109" i="1"/>
  <c r="O109" i="1"/>
  <c r="K113" i="1"/>
  <c r="O113" i="1"/>
  <c r="K117" i="1"/>
  <c r="O117" i="1"/>
  <c r="K121" i="1"/>
  <c r="O121" i="1"/>
  <c r="K125" i="1"/>
  <c r="O125" i="1"/>
  <c r="K110" i="1"/>
  <c r="O110" i="1"/>
  <c r="K114" i="1"/>
  <c r="O114" i="1"/>
  <c r="K118" i="1"/>
  <c r="O118" i="1"/>
  <c r="K122" i="1"/>
  <c r="O122" i="1"/>
  <c r="N126" i="1"/>
  <c r="O126" i="1"/>
  <c r="O108" i="1"/>
  <c r="N108" i="1"/>
  <c r="K91" i="1"/>
  <c r="N91" i="1"/>
  <c r="N99" i="1"/>
  <c r="K99" i="1"/>
  <c r="N100" i="1"/>
  <c r="K100" i="1"/>
  <c r="N98" i="1"/>
  <c r="K98" i="1"/>
  <c r="K128" i="1"/>
  <c r="K70" i="1"/>
  <c r="G63" i="1"/>
  <c r="G52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5" i="1"/>
  <c r="X156" i="1" s="1"/>
  <c r="T169" i="1"/>
  <c r="X169" i="1" s="1"/>
  <c r="X170" i="1" s="1"/>
  <c r="T173" i="1"/>
  <c r="X173" i="1" s="1"/>
  <c r="X174" i="1" s="1"/>
  <c r="T183" i="1"/>
  <c r="X183" i="1" s="1"/>
  <c r="X184" i="1" s="1"/>
  <c r="T187" i="1"/>
  <c r="T188" i="1" s="1"/>
  <c r="Q101" i="1"/>
  <c r="X153" i="1"/>
  <c r="X154" i="1" s="1"/>
  <c r="T182" i="1"/>
  <c r="X181" i="1"/>
  <c r="X182" i="1" s="1"/>
  <c r="T186" i="1"/>
  <c r="X185" i="1"/>
  <c r="X186" i="1" s="1"/>
  <c r="T156" i="1"/>
  <c r="T160" i="1"/>
  <c r="T154" i="1"/>
  <c r="T158" i="1"/>
  <c r="T168" i="1"/>
  <c r="T172" i="1"/>
  <c r="P154" i="1"/>
  <c r="X158" i="1"/>
  <c r="P158" i="1"/>
  <c r="P168" i="1"/>
  <c r="X168" i="1"/>
  <c r="P172" i="1"/>
  <c r="X172" i="1"/>
  <c r="P182" i="1"/>
  <c r="P186" i="1"/>
  <c r="P156" i="1"/>
  <c r="P160" i="1"/>
  <c r="X160" i="1"/>
  <c r="P170" i="1"/>
  <c r="P174" i="1"/>
  <c r="P184" i="1"/>
  <c r="P188" i="1"/>
  <c r="T106" i="1"/>
  <c r="M34" i="1"/>
  <c r="T78" i="1"/>
  <c r="L33" i="1"/>
  <c r="K52" i="1"/>
  <c r="K32" i="1"/>
  <c r="T50" i="1"/>
  <c r="I130" i="1" l="1"/>
  <c r="I74" i="1"/>
  <c r="G80" i="1"/>
  <c r="G91" i="1" s="1"/>
  <c r="CJ474" i="2"/>
  <c r="CJ470" i="2"/>
  <c r="CJ466" i="2"/>
  <c r="CJ462" i="2"/>
  <c r="CJ458" i="2"/>
  <c r="CJ454" i="2"/>
  <c r="T184" i="1"/>
  <c r="I131" i="1"/>
  <c r="R34" i="1" s="1"/>
  <c r="X187" i="1"/>
  <c r="X188" i="1" s="1"/>
  <c r="AB181" i="1"/>
  <c r="T174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0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3" i="1"/>
  <c r="K130" i="1"/>
  <c r="AB155" i="1"/>
  <c r="AB173" i="1"/>
  <c r="AB169" i="1"/>
  <c r="AB159" i="1"/>
  <c r="AB185" i="1"/>
  <c r="AB171" i="1"/>
  <c r="AB157" i="1"/>
  <c r="AB183" i="1"/>
  <c r="AB167" i="1"/>
  <c r="I102" i="1" l="1"/>
  <c r="I103" i="1" s="1"/>
  <c r="Q33" i="1" s="1"/>
  <c r="AB187" i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H559" i="2" s="1"/>
  <c r="CJ509" i="2"/>
  <c r="CH503" i="2"/>
  <c r="AF183" i="1"/>
  <c r="AB184" i="1"/>
  <c r="AB172" i="1"/>
  <c r="AF171" i="1"/>
  <c r="AB160" i="1"/>
  <c r="AF159" i="1"/>
  <c r="AB170" i="1"/>
  <c r="AF169" i="1"/>
  <c r="AB156" i="1"/>
  <c r="AF155" i="1"/>
  <c r="AB154" i="1"/>
  <c r="AB161" i="1"/>
  <c r="AF153" i="1"/>
  <c r="AB168" i="1"/>
  <c r="AB175" i="1"/>
  <c r="AF167" i="1"/>
  <c r="AB158" i="1"/>
  <c r="AF157" i="1"/>
  <c r="AF185" i="1"/>
  <c r="AB186" i="1"/>
  <c r="AF187" i="1"/>
  <c r="AB188" i="1"/>
  <c r="AB174" i="1"/>
  <c r="AF173" i="1"/>
  <c r="AB189" i="1"/>
  <c r="AF181" i="1"/>
  <c r="AB182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K102" i="1" l="1"/>
  <c r="V136" i="1"/>
  <c r="AA133" i="1" s="1"/>
  <c r="X33" i="1"/>
  <c r="AB190" i="1"/>
  <c r="E283" i="2"/>
  <c r="E339" i="2" s="1"/>
  <c r="E395" i="2" s="1"/>
  <c r="E451" i="2" s="1"/>
  <c r="E507" i="2" s="1"/>
  <c r="E3" i="2"/>
  <c r="Q29" i="1" s="1"/>
  <c r="Z134" i="1" l="1"/>
</calcChain>
</file>

<file path=xl/sharedStrings.xml><?xml version="1.0" encoding="utf-8"?>
<sst xmlns="http://schemas.openxmlformats.org/spreadsheetml/2006/main" count="1891" uniqueCount="470">
  <si>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</si>
  <si>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</si>
  <si>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</si>
  <si>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</si>
  <si>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</si>
  <si>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</si>
  <si>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</si>
  <si>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</si>
  <si>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</si>
  <si>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</si>
  <si>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</si>
  <si>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</si>
  <si>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</si>
  <si>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</si>
  <si>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</si>
  <si>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</si>
  <si>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</si>
  <si>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</si>
  <si>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</si>
  <si>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</si>
  <si>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</si>
  <si>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</si>
  <si>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</si>
  <si>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</si>
  <si>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</si>
  <si>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</si>
  <si>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</si>
  <si>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</si>
  <si>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</si>
  <si>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</si>
  <si>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</si>
  <si>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</si>
  <si>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</si>
  <si>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</si>
  <si>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</si>
  <si>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</si>
  <si>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</si>
  <si>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</si>
  <si>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</si>
  <si>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</si>
  <si>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</si>
  <si>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</si>
  <si>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</si>
  <si>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</si>
  <si>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ESCOBAR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</si>
  <si>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</si>
  <si>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</si>
  <si>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</si>
  <si>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</si>
  <si>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</si>
  <si>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</si>
  <si>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</si>
  <si>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</si>
  <si>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</si>
  <si>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</si>
  <si>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</si>
  <si>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</si>
  <si>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</si>
  <si>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</si>
  <si>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</si>
  <si>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</si>
  <si>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</si>
  <si>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</si>
  <si>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</si>
  <si>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</si>
  <si>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</si>
  <si>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</si>
  <si>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</si>
  <si>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</si>
  <si>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</si>
  <si>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</si>
  <si>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</si>
  <si>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</si>
  <si>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</si>
  <si>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</si>
  <si>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</si>
  <si>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</si>
  <si>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</si>
  <si>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</si>
  <si>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</si>
  <si>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</si>
  <si>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</si>
  <si>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</si>
  <si>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</si>
  <si>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</si>
  <si>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</si>
  <si>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</si>
  <si>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</si>
  <si>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</si>
  <si>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</si>
  <si>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</si>
  <si>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</si>
  <si>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</si>
  <si>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</si>
  <si>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</si>
  <si>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</si>
  <si>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</si>
  <si>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</si>
  <si>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</si>
  <si>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</si>
  <si>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</si>
  <si>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</si>
  <si>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</si>
  <si>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</si>
  <si>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</si>
  <si>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</si>
  <si>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</si>
  <si>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</si>
  <si>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</si>
  <si>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</si>
  <si>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</si>
  <si>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</si>
  <si>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</si>
  <si>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</si>
  <si>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</si>
  <si>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</si>
  <si>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</si>
  <si>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</si>
  <si>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</si>
  <si>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</si>
  <si>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</si>
  <si>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</si>
  <si>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</si>
  <si>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</si>
  <si>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</si>
  <si>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</si>
  <si>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</si>
  <si>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</si>
  <si>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</si>
  <si>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</si>
  <si>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</si>
  <si>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</si>
  <si>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</si>
  <si>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</si>
  <si>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</si>
  <si>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</si>
  <si>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</si>
  <si>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</si>
  <si>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</si>
  <si>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</si>
  <si>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</si>
  <si>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</si>
  <si>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</si>
  <si>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</si>
  <si>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</si>
  <si>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</si>
  <si>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</si>
  <si>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</si>
  <si>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</si>
  <si>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</si>
  <si>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</si>
  <si>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</si>
  <si>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</si>
  <si>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</si>
  <si>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</si>
  <si>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</si>
  <si>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</si>
  <si>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</si>
  <si>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</si>
  <si>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</si>
  <si>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</si>
  <si>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</si>
  <si>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</si>
  <si>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</si>
  <si>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</si>
  <si>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</si>
  <si>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</si>
  <si>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</si>
  <si>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</si>
  <si>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</si>
  <si>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</si>
  <si>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</si>
  <si>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</si>
  <si>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</si>
  <si>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</si>
  <si>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</si>
  <si>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</si>
  <si>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</si>
  <si>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</si>
  <si>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</si>
  <si>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</si>
  <si>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</si>
  <si>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</si>
  <si>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</si>
  <si>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</si>
  <si>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</si>
  <si>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</si>
  <si>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</si>
  <si>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</si>
  <si>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</si>
  <si>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</si>
  <si>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</si>
  <si>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</si>
  <si>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</si>
  <si>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</si>
  <si>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</si>
  <si>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</si>
  <si>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</si>
  <si>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</si>
  <si>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</si>
  <si>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</si>
  <si>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</si>
  <si>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</si>
  <si>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</si>
  <si>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</si>
  <si>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</si>
  <si>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Actitudin.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</si>
  <si>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</si>
  <si>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</si>
  <si>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</si>
  <si>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</si>
  <si>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</si>
  <si>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</si>
  <si>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</si>
  <si>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</si>
  <si>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</si>
  <si>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AREA DE MATEMATICAS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</si>
  <si>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</si>
  <si>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</si>
  <si>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</si>
  <si>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</si>
  <si>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</si>
  <si>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</si>
  <si>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</si>
  <si>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</si>
  <si>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</si>
  <si>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</si>
  <si>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</si>
  <si>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</si>
  <si>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Nùmero de notas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</si>
  <si>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</si>
  <si>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</si>
  <si>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</si>
  <si>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</si>
  <si>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</si>
  <si>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</si>
  <si>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</si>
  <si>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</si>
  <si>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</si>
  <si>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</si>
  <si>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</si>
  <si>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</si>
  <si>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</si>
  <si>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</si>
  <si>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</si>
  <si>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</si>
  <si>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</si>
  <si>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</si>
  <si>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</si>
  <si>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</si>
  <si>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</si>
  <si>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</si>
  <si>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</si>
  <si>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</si>
  <si>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</si>
  <si>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</si>
  <si>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</si>
  <si>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</si>
  <si>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</si>
  <si>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</si>
  <si>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</si>
  <si>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</si>
  <si>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</si>
  <si>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</si>
  <si>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</si>
  <si>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</si>
  <si>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</si>
  <si>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</si>
  <si>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</si>
  <si>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</si>
  <si>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</si>
  <si>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</si>
  <si>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</si>
  <si>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</si>
  <si>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</si>
  <si>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</si>
  <si>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</si>
  <si>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</si>
  <si>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</si>
  <si>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</si>
  <si>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</si>
  <si>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</si>
  <si>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</si>
  <si>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</si>
  <si>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</si>
  <si>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</si>
  <si>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</si>
  <si>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</si>
  <si>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</si>
  <si>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</si>
  <si>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</si>
  <si>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</si>
  <si>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</si>
  <si>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</si>
  <si>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</si>
  <si>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</si>
  <si>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</si>
  <si>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</si>
  <si>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</si>
  <si>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</si>
  <si>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</si>
  <si>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</si>
  <si>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</si>
  <si>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</si>
  <si>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</si>
  <si>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</si>
  <si>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</si>
  <si>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</si>
  <si>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</si>
  <si>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</si>
  <si>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</si>
  <si>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</si>
  <si>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</si>
  <si>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</si>
  <si>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</si>
  <si>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</si>
  <si>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</si>
  <si>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</si>
  <si>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</si>
  <si>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</si>
  <si>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</si>
  <si>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</si>
  <si>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</si>
  <si>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</si>
  <si>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</si>
  <si>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</si>
  <si>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</si>
  <si>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</si>
  <si>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</si>
  <si>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</si>
  <si>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</si>
  <si>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</si>
  <si>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</si>
  <si>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</si>
  <si>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</si>
  <si>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</si>
  <si>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</si>
  <si>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</si>
  <si>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</si>
  <si>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</si>
  <si>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</si>
  <si>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</si>
  <si>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</si>
  <si>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</si>
  <si>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</si>
  <si>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</si>
  <si>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</si>
  <si>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</si>
  <si>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</si>
  <si>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</si>
  <si>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</si>
  <si>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</si>
  <si>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</si>
  <si>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</si>
  <si>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</si>
  <si>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</si>
  <si>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</si>
  <si>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</si>
  <si>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</si>
  <si>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</si>
  <si>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</si>
  <si>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</si>
  <si>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</si>
  <si>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</si>
  <si>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</si>
  <si>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</si>
  <si>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</si>
  <si>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</si>
  <si>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</si>
  <si>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</si>
  <si>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</si>
  <si>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TORRES</t>
  </si>
  <si>
    <t>LUJAN</t>
  </si>
  <si>
    <t>CAROLIN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</si>
  <si>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</si>
  <si>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</si>
  <si>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</si>
  <si>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</si>
  <si>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</si>
  <si>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</si>
  <si>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</si>
  <si>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</si>
  <si>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</si>
  <si>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</si>
  <si>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</si>
  <si>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</si>
  <si>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</si>
  <si>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</si>
  <si>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</si>
  <si>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</si>
  <si>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GUERRERO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</si>
  <si>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</si>
  <si>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</si>
  <si>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</si>
  <si>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</si>
  <si>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</si>
  <si>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</si>
  <si>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</si>
  <si>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</si>
  <si>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</si>
  <si>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</si>
  <si>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</si>
  <si>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</si>
  <si>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</si>
  <si>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</si>
  <si>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</si>
  <si>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</si>
  <si>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</si>
  <si>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</si>
  <si>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</si>
  <si>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</si>
  <si>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</si>
  <si>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</si>
  <si>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</si>
  <si>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</si>
  <si>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</si>
  <si>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</si>
  <si>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</si>
  <si>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</si>
  <si>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</si>
  <si>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</si>
  <si>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</si>
  <si>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</si>
  <si>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</si>
  <si>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</si>
  <si>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</si>
  <si>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</si>
  <si>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</si>
  <si>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</si>
  <si>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</si>
  <si>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Bs</t>
  </si>
  <si>
    <t>Portada y tabla, 23 de abril</t>
  </si>
  <si>
    <t>Ejercicio de clase signos de agrupacion, 29 de abril</t>
  </si>
  <si>
    <t>notas de clase, 20 mayo</t>
  </si>
  <si>
    <t>Operaciones matematicas, 24 de abril</t>
  </si>
  <si>
    <t>Guia sobre polinomios, 8 de mayo</t>
  </si>
  <si>
    <t>Guia plano cartesiano,  10 mayo</t>
  </si>
  <si>
    <t>trazado de angulos, 9 mayo</t>
  </si>
  <si>
    <t>Nota instrumentos</t>
  </si>
  <si>
    <t>Notas del cuaderno, 16 mayo</t>
  </si>
  <si>
    <t>Portada y tabla, 8 mayo</t>
  </si>
  <si>
    <t>Ejercicios en clase polinomios aritmeticos,  24 de abril</t>
  </si>
  <si>
    <t>ejercicios de clase en el plano cartesiano, 15 mayo</t>
  </si>
  <si>
    <t>Operaciones matematicas, 22 de abril</t>
  </si>
  <si>
    <t>Guia sobre polinomios, 10 de mayo</t>
  </si>
  <si>
    <t>Portada y tabla, 30 de abril</t>
  </si>
  <si>
    <t>Trazado de angulos, uso del transportador, 23 de abril</t>
  </si>
  <si>
    <t>Trazado de angulos, tipos de angulos, 30 de abril</t>
  </si>
  <si>
    <t>Notas del cuaderno, 14 mayo</t>
  </si>
  <si>
    <t>tipos de variable, 26 abril</t>
  </si>
  <si>
    <t>Propiedades de las Operaciones matematicas, 29 de abril</t>
  </si>
  <si>
    <t>Guia del plano cartesiano, 10 mayo</t>
  </si>
  <si>
    <t>portada yntabla, 9 mayo</t>
  </si>
  <si>
    <t>Notas del cuaderno, 9 mayo</t>
  </si>
  <si>
    <t>tipos de variable, 6 mayo</t>
  </si>
  <si>
    <t>Propiedades de las Operaciones matematicas, 26 de abril</t>
  </si>
  <si>
    <t>portada yntabla, 14 mayo</t>
  </si>
  <si>
    <t>Trazado de angulos, uso del transportador, 26 abril</t>
  </si>
  <si>
    <t>Cuaderno - notas de clase, 14 mayo</t>
  </si>
  <si>
    <t>Tipos de variables, 2 de mayo</t>
  </si>
  <si>
    <t>Portada y tabla, 22 de abril</t>
  </si>
  <si>
    <t>carta a la familia, 22 de abril</t>
  </si>
  <si>
    <t>Desarrollo de la guia  uno de valores,29 de abril</t>
  </si>
  <si>
    <t>Desarrollo de la guia  dos de valores, 6 de mayo</t>
  </si>
  <si>
    <t>puntualidad/ inasistencia</t>
  </si>
  <si>
    <t>Faltas totales</t>
  </si>
  <si>
    <t xml:space="preserve">MONTOYA </t>
  </si>
  <si>
    <t>.</t>
  </si>
  <si>
    <t>Desarrollo de la guia  cuatro de valores de la familia, 20 de mayo</t>
  </si>
  <si>
    <t>nota promedio de  las 5 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</si>
</sst>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2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7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094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23" fillId="4" borderId="43" xfId="0" applyFont="1" applyFill="1" applyBorder="1" applyAlignment="1">
      <alignment horizontal="center" vertical="center" textRotation="90"/>
    </xf>
    <xf numFmtId="0" fontId="23" fillId="4" borderId="50" xfId="0" applyFont="1" applyFill="1" applyBorder="1" applyAlignment="1">
      <alignment horizontal="center" vertical="center" textRotation="90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23" fillId="4" borderId="51" xfId="0" applyFont="1" applyFill="1" applyBorder="1" applyAlignment="1">
      <alignment horizontal="center" vertical="center" textRotation="90"/>
    </xf>
    <xf numFmtId="165" fontId="24" fillId="0" borderId="494" xfId="0" applyNumberFormat="1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165" fontId="37" fillId="0" borderId="85" xfId="0" applyNumberFormat="1" applyFont="1" applyBorder="1" applyAlignment="1">
      <alignment horizontal="center"/>
    </xf>
    <xf numFmtId="165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0" fontId="89" fillId="10" borderId="0" xfId="0" applyFont="1" applyFill="1" applyAlignment="1">
      <alignment horizontal="left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7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12" xfId="0" applyNumberFormat="1" applyFont="1" applyBorder="1" applyAlignment="1">
      <alignment horizontal="center" vertic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12" xfId="0" applyNumberFormat="1" applyFont="1" applyBorder="1" applyAlignment="1">
      <alignment horizontal="center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6" xfId="0" applyFont="1" applyBorder="1" applyAlignment="1">
      <alignment horizontal="center" vertical="center"/>
    </xf>
    <xf numFmtId="0" fontId="3" fillId="0" borderId="499" xfId="0" applyFont="1" applyBorder="1"/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0" fillId="0" borderId="15" xfId="0" applyBorder="1"/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0" fontId="0" fillId="0" borderId="501" xfId="0" applyBorder="1"/>
    <xf numFmtId="0" fontId="71" fillId="0" borderId="16" xfId="0" applyFont="1" applyBorder="1" applyAlignment="1">
      <alignment horizontal="center"/>
    </xf>
    <xf numFmtId="0" fontId="71" fillId="0" borderId="502" xfId="0" applyFont="1" applyBorder="1" applyAlignment="1">
      <alignment horizontal="center"/>
    </xf>
    <xf numFmtId="0" fontId="0" fillId="0" borderId="295" xfId="0" applyBorder="1" applyAlignment="1">
      <alignment vertical="center" textRotation="90"/>
    </xf>
    <xf numFmtId="0" fontId="0" fillId="0" borderId="503" xfId="0" applyBorder="1" applyAlignment="1">
      <alignment vertical="center" textRotation="90"/>
    </xf>
    <xf numFmtId="0" fontId="0" fillId="0" borderId="504" xfId="0" applyBorder="1" applyAlignment="1">
      <alignment vertical="center" textRotation="90"/>
    </xf>
    <xf numFmtId="165" fontId="127" fillId="0" borderId="499" xfId="0" applyNumberFormat="1" applyFont="1" applyBorder="1" applyAlignment="1">
      <alignment horizontal="center"/>
    </xf>
    <xf numFmtId="0" fontId="127" fillId="0" borderId="505" xfId="0" applyFont="1" applyBorder="1" applyAlignment="1">
      <alignment horizontal="center"/>
    </xf>
    <xf numFmtId="0" fontId="127" fillId="0" borderId="506" xfId="0" applyFont="1" applyBorder="1" applyAlignment="1">
      <alignment horizontal="center"/>
    </xf>
    <xf numFmtId="0" fontId="128" fillId="0" borderId="0" xfId="0" applyFont="1"/>
  </cellXfs>
  <cellStyles count="2">
    <cellStyle name="Normal" xfId="0" builtinId="0"/>
    <cellStyle name="Porcentaje" xfId="1" builtinId="5"/>
  </cellStyles>
  <dxfs count="289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7"/>
  <sheetViews>
    <sheetView tabSelected="1" topLeftCell="A34" zoomScaleNormal="100" workbookViewId="0">
      <selection activeCell="M19" sqref="M19:N20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83" t="s">
        <v>184</v>
      </c>
      <c r="Q2" s="683"/>
      <c r="R2" s="683"/>
      <c r="S2" s="683"/>
      <c r="T2" s="683"/>
      <c r="U2" s="683"/>
      <c r="V2" s="683"/>
      <c r="W2" s="683"/>
      <c r="X2" s="68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690" t="str">
        <f>+Hoja2!A1</f>
        <v>I.E LUIS LOPEZ DE MESA</v>
      </c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  <c r="Y7" s="690"/>
      <c r="Z7" s="690"/>
      <c r="AA7" s="690"/>
      <c r="AB7" s="690"/>
      <c r="AC7" s="690"/>
      <c r="AD7" s="690"/>
      <c r="AE7" s="690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684" t="s">
        <v>185</v>
      </c>
      <c r="I12" s="684"/>
      <c r="J12" s="684"/>
      <c r="K12" s="684"/>
      <c r="L12" s="684"/>
      <c r="M12" s="684"/>
      <c r="N12" s="684"/>
      <c r="O12" s="684"/>
      <c r="P12" s="684"/>
      <c r="Q12" s="684"/>
      <c r="R12" s="684"/>
      <c r="S12" s="684"/>
      <c r="T12" s="684"/>
      <c r="U12" s="684"/>
      <c r="V12" s="684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685" t="s">
        <v>188</v>
      </c>
      <c r="J15" s="685"/>
      <c r="K15" s="685"/>
      <c r="L15" s="686"/>
      <c r="M15" s="670"/>
      <c r="N15" s="671"/>
      <c r="Q15" s="689" t="s">
        <v>192</v>
      </c>
      <c r="R15" s="689"/>
      <c r="S15" s="689"/>
      <c r="T15" s="689"/>
      <c r="U15" s="689"/>
      <c r="V15" s="689"/>
      <c r="W15" s="689"/>
      <c r="X15" s="689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687"/>
      <c r="N16" s="688"/>
      <c r="Q16" s="689"/>
      <c r="R16" s="689"/>
      <c r="S16" s="689"/>
      <c r="T16" s="689"/>
      <c r="U16" s="689"/>
      <c r="V16" s="689"/>
      <c r="W16" s="689"/>
      <c r="X16" s="689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685" t="s">
        <v>189</v>
      </c>
      <c r="J17" s="685"/>
      <c r="K17" s="685"/>
      <c r="L17" s="686"/>
      <c r="M17" s="670"/>
      <c r="N17" s="671"/>
      <c r="Q17" s="674" t="s">
        <v>193</v>
      </c>
      <c r="R17" s="674"/>
      <c r="S17" s="674"/>
      <c r="T17" s="674"/>
      <c r="U17" s="674"/>
      <c r="V17" s="674"/>
      <c r="W17" s="674"/>
      <c r="X17" s="674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687"/>
      <c r="N18" s="688"/>
      <c r="Q18" s="674"/>
      <c r="R18" s="674"/>
      <c r="S18" s="674"/>
      <c r="T18" s="674"/>
      <c r="U18" s="674"/>
      <c r="V18" s="674"/>
      <c r="W18" s="674"/>
      <c r="X18" s="674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668" t="s">
        <v>190</v>
      </c>
      <c r="J19" s="668"/>
      <c r="K19" s="668"/>
      <c r="L19" s="669"/>
      <c r="M19" s="670"/>
      <c r="N19" s="671"/>
      <c r="Q19" s="674" t="s">
        <v>194</v>
      </c>
      <c r="R19" s="674"/>
      <c r="S19" s="674"/>
      <c r="T19" s="674"/>
      <c r="U19" s="674"/>
      <c r="V19" s="674"/>
      <c r="W19" s="674"/>
      <c r="X19" s="674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672"/>
      <c r="N20" s="673"/>
      <c r="Q20" s="674"/>
      <c r="R20" s="674"/>
      <c r="S20" s="674"/>
      <c r="T20" s="674"/>
      <c r="U20" s="674"/>
      <c r="V20" s="674"/>
      <c r="W20" s="674"/>
      <c r="X20" s="674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191</v>
      </c>
      <c r="H21" s="22"/>
      <c r="I21" s="22"/>
      <c r="J21" s="22"/>
      <c r="K21" s="22"/>
      <c r="L21" s="23"/>
      <c r="M21" s="675"/>
      <c r="N21" s="676"/>
      <c r="S21" s="677" t="e">
        <f>+CONCATENATE(+LOOKUP(AI26,Hoja2!A5:A549,Hoja2!B5:B549)," ",LOOKUP(AI26,Hoja2!A5:A549,Hoja2!C5:C549),"  ",LOOKUP(AI26,Hoja2!A5:A549,Hoja2!D5:D549),"  ",LOOKUP(AI26,Hoja2!A5:A549,Hoja2!E5:E549))</f>
        <v>#N/A</v>
      </c>
      <c r="T21" s="677"/>
      <c r="U21" s="677"/>
      <c r="V21" s="677"/>
      <c r="W21" s="677"/>
      <c r="X21" s="677"/>
      <c r="Y21" s="677"/>
      <c r="Z21" s="677"/>
      <c r="AA21" s="677"/>
      <c r="AB21" s="677"/>
      <c r="AC21" s="677"/>
      <c r="AD21" s="677"/>
      <c r="AE21" s="677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678" t="s">
        <v>186</v>
      </c>
      <c r="I23" s="678"/>
      <c r="J23" s="678"/>
      <c r="K23" s="678"/>
      <c r="L23" s="678"/>
      <c r="M23" s="678"/>
      <c r="N23" s="678"/>
      <c r="O23" s="678"/>
      <c r="P23" s="678"/>
      <c r="Q23" s="678"/>
      <c r="R23" s="678"/>
      <c r="S23" s="678"/>
      <c r="T23" s="678"/>
      <c r="U23" s="678"/>
      <c r="V23" s="67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700" t="s">
        <v>196</v>
      </c>
      <c r="H26" s="700"/>
      <c r="I26" s="700"/>
      <c r="J26" s="700"/>
      <c r="K26" s="700"/>
      <c r="L26" s="701" t="e">
        <f>+CONCATENATE(LOOKUP(AI26,Hoja2!A5:A549,Hoja2!D5:D549),"  ",LOOKUP(AI26,Hoja2!A5:A549,Hoja2!E5:E549))</f>
        <v>#N/A</v>
      </c>
      <c r="M26" s="701"/>
      <c r="N26" s="701"/>
      <c r="O26" s="701"/>
      <c r="P26" s="701"/>
      <c r="Q26" s="701"/>
      <c r="R26" s="701"/>
      <c r="S26" s="701"/>
      <c r="T26" s="701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702" t="s">
        <v>195</v>
      </c>
      <c r="AG26" s="702"/>
      <c r="AH26" s="702"/>
      <c r="AI26" s="680">
        <f>+M15*10000+M17*100+M19</f>
        <v>0</v>
      </c>
      <c r="AJ26" s="681"/>
      <c r="AK26" s="682"/>
      <c r="AM26" s="1"/>
      <c r="AN26" s="1"/>
      <c r="AO26" s="1"/>
      <c r="AP26" s="1"/>
    </row>
    <row r="27" spans="1:42" ht="16.8" thickTop="1" thickBot="1" x14ac:dyDescent="0.35">
      <c r="A27" s="1"/>
      <c r="B27" s="1"/>
      <c r="C27" s="1"/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thickTop="1" thickBot="1" x14ac:dyDescent="0.45">
      <c r="A28" s="1"/>
      <c r="B28" s="1"/>
      <c r="C28" s="1"/>
      <c r="D28" s="1"/>
      <c r="E28" s="1"/>
      <c r="G28" s="3"/>
      <c r="H28" s="702" t="s">
        <v>189</v>
      </c>
      <c r="I28" s="702"/>
      <c r="J28" s="718"/>
      <c r="K28" s="680" t="str">
        <f>+CONCATENATE(M15," - ",M17)</f>
        <v xml:space="preserve"> - </v>
      </c>
      <c r="L28" s="681"/>
      <c r="M28" s="68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1"/>
      <c r="D29" s="1"/>
      <c r="E29" s="1"/>
      <c r="G29" s="3"/>
      <c r="H29" s="3"/>
      <c r="I29" s="3"/>
      <c r="J29" s="3"/>
      <c r="K29" s="3"/>
      <c r="L29" s="3"/>
      <c r="M29" s="3"/>
      <c r="N29" s="679" t="s">
        <v>197</v>
      </c>
      <c r="O29" s="679"/>
      <c r="P29" s="679"/>
      <c r="Q29" s="680" t="str">
        <f>+Hoja2!E3</f>
        <v>DOS</v>
      </c>
      <c r="R29" s="681"/>
      <c r="S29" s="681"/>
      <c r="T29" s="68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1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91" t="s">
        <v>198</v>
      </c>
      <c r="V30" s="691"/>
      <c r="W30" s="691"/>
      <c r="X30" s="691"/>
      <c r="Y30" s="692"/>
      <c r="Z30" s="693">
        <f>+Hoja2!D1</f>
        <v>43606</v>
      </c>
      <c r="AA30" s="694"/>
      <c r="AB30" s="694"/>
      <c r="AC30" s="694"/>
      <c r="AD30" s="694"/>
      <c r="AE30" s="694"/>
      <c r="AF30" s="694"/>
      <c r="AG30" s="695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Bot="1" x14ac:dyDescent="0.45">
      <c r="A32" s="1"/>
      <c r="B32" s="1"/>
      <c r="C32" s="1"/>
      <c r="D32" s="1"/>
      <c r="E32" s="1"/>
      <c r="G32" s="696" t="s">
        <v>199</v>
      </c>
      <c r="H32" s="696"/>
      <c r="I32" s="696"/>
      <c r="J32" s="696"/>
      <c r="K32" s="697" t="e">
        <f>+IF(H50="","",H50)</f>
        <v>#N/A</v>
      </c>
      <c r="L32" s="698"/>
      <c r="M32" s="698"/>
      <c r="N32" s="699"/>
      <c r="O32" s="1078"/>
      <c r="P32" s="1079" t="e">
        <f>+I75</f>
        <v>#N/A</v>
      </c>
      <c r="Q32" s="1079"/>
      <c r="R32" s="1079"/>
      <c r="S32" s="1080"/>
      <c r="T32" s="1081"/>
      <c r="W32" s="1087" t="s">
        <v>4</v>
      </c>
      <c r="X32" s="3"/>
      <c r="AC32" s="3"/>
      <c r="AD32" s="3"/>
      <c r="AE32" s="719" t="s">
        <v>228</v>
      </c>
      <c r="AF32" s="720"/>
      <c r="AG32" s="720"/>
      <c r="AH32" s="721"/>
      <c r="AM32" s="1"/>
      <c r="AN32" s="1"/>
      <c r="AO32" s="1"/>
      <c r="AP32" s="1"/>
    </row>
    <row r="33" spans="1:42" ht="29.4" thickBot="1" x14ac:dyDescent="0.6">
      <c r="A33" s="1"/>
      <c r="B33" s="1"/>
      <c r="C33" s="1"/>
      <c r="D33" s="1"/>
      <c r="E33" s="1"/>
      <c r="G33" s="6"/>
      <c r="H33" s="6"/>
      <c r="I33" s="6"/>
      <c r="J33" s="6"/>
      <c r="K33" s="7"/>
      <c r="L33" s="741" t="e">
        <f>+IF(H78="","",H78)</f>
        <v>#N/A</v>
      </c>
      <c r="M33" s="741"/>
      <c r="N33" s="741"/>
      <c r="O33" s="741"/>
      <c r="P33" s="5"/>
      <c r="Q33" s="1082" t="e">
        <f>+I103</f>
        <v>#N/A</v>
      </c>
      <c r="R33" s="1082"/>
      <c r="S33" s="1082"/>
      <c r="T33" s="1083"/>
      <c r="U33" s="1084"/>
      <c r="W33" s="1088"/>
      <c r="X33" s="1090" t="e">
        <f>+I74*(60%+IF(I102=0,20%,0)+IF(I130=0,20%,0))+(I102+I130)*20%</f>
        <v>#N/A</v>
      </c>
      <c r="Y33" s="1091"/>
      <c r="Z33" s="1092"/>
      <c r="AB33" s="3"/>
      <c r="AC33" s="3"/>
      <c r="AD33" s="3"/>
      <c r="AE33" s="722"/>
      <c r="AF33" s="723"/>
      <c r="AG33" s="723"/>
      <c r="AH33" s="724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742" t="e">
        <f>+IF(H106="","",H106)</f>
        <v>#N/A</v>
      </c>
      <c r="N34" s="743"/>
      <c r="O34" s="743"/>
      <c r="P34" s="744"/>
      <c r="Q34" s="1081"/>
      <c r="R34" s="1085" t="e">
        <f>+I131</f>
        <v>#N/A</v>
      </c>
      <c r="S34" s="1085"/>
      <c r="T34" s="1085"/>
      <c r="U34" s="1086"/>
      <c r="W34" s="1089"/>
      <c r="X34" s="3"/>
      <c r="AC34" s="3"/>
      <c r="AD34" s="3"/>
      <c r="AE34" s="725"/>
      <c r="AF34" s="726"/>
      <c r="AG34" s="726"/>
      <c r="AH34" s="727"/>
      <c r="AM34" s="1"/>
      <c r="AN34" s="1"/>
      <c r="AO34" s="1"/>
      <c r="AP34" s="1"/>
    </row>
    <row r="35" spans="1:42" x14ac:dyDescent="0.3">
      <c r="A35" s="1"/>
      <c r="B35" s="1"/>
      <c r="C35" s="1"/>
      <c r="D35" s="1"/>
      <c r="E35" s="1"/>
      <c r="R35" s="9"/>
      <c r="S35" s="9"/>
      <c r="T35" s="9"/>
      <c r="U35" s="9"/>
      <c r="V35" s="9"/>
      <c r="AM35" s="1"/>
      <c r="AN35" s="1"/>
      <c r="AO35" s="1"/>
      <c r="AP35" s="1"/>
    </row>
    <row r="36" spans="1:4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745"/>
      <c r="S36" s="745"/>
      <c r="T36" s="745"/>
      <c r="U36" s="74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746" t="s">
        <v>187</v>
      </c>
      <c r="I37" s="746"/>
      <c r="J37" s="746"/>
      <c r="K37" s="746"/>
      <c r="L37" s="746"/>
      <c r="M37" s="746"/>
      <c r="N37" s="746"/>
      <c r="O37" s="746"/>
      <c r="P37" s="746"/>
      <c r="Q37" s="746"/>
      <c r="R37" s="746"/>
      <c r="S37" s="746"/>
      <c r="T37" s="746"/>
      <c r="U37" s="746"/>
      <c r="V37" s="74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47" t="s">
        <v>200</v>
      </c>
      <c r="AB38" s="747"/>
      <c r="AC38" s="747"/>
      <c r="AD38" s="747"/>
      <c r="AE38" s="747" t="s">
        <v>201</v>
      </c>
      <c r="AF38" s="747"/>
      <c r="AG38" s="747"/>
      <c r="AH38" s="747"/>
      <c r="AI38" s="747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703" t="s">
        <v>203</v>
      </c>
      <c r="Y40" s="704"/>
      <c r="Z40" s="704"/>
      <c r="AA40" s="704"/>
      <c r="AB40" s="704"/>
      <c r="AC40" s="704"/>
      <c r="AD40" s="704"/>
      <c r="AE40" s="704"/>
      <c r="AF40" s="704"/>
      <c r="AG40" s="704"/>
      <c r="AH40" s="704"/>
      <c r="AI40" s="704"/>
      <c r="AJ40" s="704"/>
      <c r="AK40" s="705"/>
      <c r="AM40" s="1"/>
      <c r="AN40" s="1"/>
      <c r="AO40" s="1"/>
      <c r="AP40" s="1"/>
    </row>
    <row r="41" spans="1:42" x14ac:dyDescent="0.3">
      <c r="A41" s="1"/>
      <c r="B41" s="1"/>
      <c r="C41" s="1"/>
      <c r="D41" s="1"/>
      <c r="E41" s="1"/>
      <c r="X41" s="706"/>
      <c r="Y41" s="707"/>
      <c r="Z41" s="707"/>
      <c r="AA41" s="707"/>
      <c r="AB41" s="707"/>
      <c r="AC41" s="707"/>
      <c r="AD41" s="707"/>
      <c r="AE41" s="707"/>
      <c r="AF41" s="707"/>
      <c r="AG41" s="707"/>
      <c r="AH41" s="707"/>
      <c r="AI41" s="707"/>
      <c r="AJ41" s="707"/>
      <c r="AK41" s="708"/>
      <c r="AM41" s="1"/>
      <c r="AN41" s="1"/>
      <c r="AO41" s="1"/>
      <c r="AP41" s="1"/>
    </row>
    <row r="42" spans="1:42" x14ac:dyDescent="0.3">
      <c r="A42" s="1"/>
      <c r="B42" s="1"/>
      <c r="C42" s="1"/>
      <c r="D42" s="1"/>
      <c r="E42" s="1"/>
      <c r="X42" s="706"/>
      <c r="Y42" s="707"/>
      <c r="Z42" s="707"/>
      <c r="AA42" s="707"/>
      <c r="AB42" s="707"/>
      <c r="AC42" s="707"/>
      <c r="AD42" s="707"/>
      <c r="AE42" s="707"/>
      <c r="AF42" s="707"/>
      <c r="AG42" s="707"/>
      <c r="AH42" s="707"/>
      <c r="AI42" s="707"/>
      <c r="AJ42" s="707"/>
      <c r="AK42" s="708"/>
      <c r="AM42" s="1"/>
      <c r="AN42" s="1"/>
      <c r="AO42" s="1"/>
      <c r="AP42" s="1"/>
    </row>
    <row r="43" spans="1:42" ht="16.2" thickBot="1" x14ac:dyDescent="0.35">
      <c r="A43" s="1"/>
      <c r="B43" s="1"/>
      <c r="C43" s="1"/>
      <c r="D43" s="1"/>
      <c r="E43" s="1"/>
      <c r="X43" s="706"/>
      <c r="Y43" s="707"/>
      <c r="Z43" s="707"/>
      <c r="AA43" s="707"/>
      <c r="AB43" s="707"/>
      <c r="AC43" s="707"/>
      <c r="AD43" s="707"/>
      <c r="AE43" s="707"/>
      <c r="AF43" s="707"/>
      <c r="AG43" s="707"/>
      <c r="AH43" s="707"/>
      <c r="AI43" s="707"/>
      <c r="AJ43" s="707"/>
      <c r="AK43" s="708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1"/>
      <c r="D44" s="1"/>
      <c r="E44" s="1"/>
      <c r="P44" s="712" t="s">
        <v>202</v>
      </c>
      <c r="Q44" s="713"/>
      <c r="R44" s="713"/>
      <c r="S44" s="713"/>
      <c r="T44" s="713"/>
      <c r="U44" s="714"/>
      <c r="X44" s="706"/>
      <c r="Y44" s="707"/>
      <c r="Z44" s="707"/>
      <c r="AA44" s="707"/>
      <c r="AB44" s="707"/>
      <c r="AC44" s="707"/>
      <c r="AD44" s="707"/>
      <c r="AE44" s="707"/>
      <c r="AF44" s="707"/>
      <c r="AG44" s="707"/>
      <c r="AH44" s="707"/>
      <c r="AI44" s="707"/>
      <c r="AJ44" s="707"/>
      <c r="AK44" s="708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715"/>
      <c r="Q45" s="716"/>
      <c r="R45" s="716"/>
      <c r="S45" s="716"/>
      <c r="T45" s="716"/>
      <c r="U45" s="717"/>
      <c r="X45" s="706"/>
      <c r="Y45" s="707"/>
      <c r="Z45" s="707"/>
      <c r="AA45" s="707"/>
      <c r="AB45" s="707"/>
      <c r="AC45" s="707"/>
      <c r="AD45" s="707"/>
      <c r="AE45" s="707"/>
      <c r="AF45" s="707"/>
      <c r="AG45" s="707"/>
      <c r="AH45" s="707"/>
      <c r="AI45" s="707"/>
      <c r="AJ45" s="707"/>
      <c r="AK45" s="708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706"/>
      <c r="Y46" s="707"/>
      <c r="Z46" s="707"/>
      <c r="AA46" s="707"/>
      <c r="AB46" s="707"/>
      <c r="AC46" s="707"/>
      <c r="AD46" s="707"/>
      <c r="AE46" s="707"/>
      <c r="AF46" s="707"/>
      <c r="AG46" s="707"/>
      <c r="AH46" s="707"/>
      <c r="AI46" s="707"/>
      <c r="AJ46" s="707"/>
      <c r="AK46" s="708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706"/>
      <c r="Y47" s="707"/>
      <c r="Z47" s="707"/>
      <c r="AA47" s="707"/>
      <c r="AB47" s="707"/>
      <c r="AC47" s="707"/>
      <c r="AD47" s="707"/>
      <c r="AE47" s="707"/>
      <c r="AF47" s="707"/>
      <c r="AG47" s="707"/>
      <c r="AH47" s="707"/>
      <c r="AI47" s="707"/>
      <c r="AJ47" s="707"/>
      <c r="AK47" s="708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709"/>
      <c r="Y48" s="710"/>
      <c r="Z48" s="710"/>
      <c r="AA48" s="710"/>
      <c r="AB48" s="710"/>
      <c r="AC48" s="710"/>
      <c r="AD48" s="710"/>
      <c r="AE48" s="710"/>
      <c r="AF48" s="710"/>
      <c r="AG48" s="710"/>
      <c r="AH48" s="710"/>
      <c r="AI48" s="710"/>
      <c r="AJ48" s="710"/>
      <c r="AK48" s="711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728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729"/>
      <c r="J50" s="729"/>
      <c r="K50" s="729"/>
      <c r="L50" s="729"/>
      <c r="M50" s="730"/>
      <c r="N50" s="748" t="s">
        <v>423</v>
      </c>
      <c r="O50" s="3"/>
      <c r="P50" s="3"/>
      <c r="Q50" s="3"/>
      <c r="R50" s="3"/>
      <c r="S50" s="3"/>
      <c r="T50" s="731" t="e">
        <f>+H50</f>
        <v>#N/A</v>
      </c>
      <c r="U50" s="732"/>
      <c r="V50" s="732"/>
      <c r="W50" s="732"/>
      <c r="X50" s="732"/>
      <c r="Y50" s="732"/>
      <c r="Z50" s="733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734" t="s">
        <v>207</v>
      </c>
      <c r="I51" s="735"/>
      <c r="J51" s="736"/>
      <c r="K51" s="737" t="s">
        <v>208</v>
      </c>
      <c r="L51" s="737"/>
      <c r="M51" s="738"/>
      <c r="N51" s="749"/>
      <c r="O51" s="3"/>
      <c r="P51" s="24" t="s">
        <v>183</v>
      </c>
      <c r="Q51" s="739" t="s">
        <v>209</v>
      </c>
      <c r="R51" s="740"/>
      <c r="S51" s="740"/>
      <c r="T51" s="740"/>
      <c r="U51" s="740"/>
      <c r="V51" s="740"/>
      <c r="W51" s="740"/>
      <c r="X51" s="740"/>
      <c r="Y51" s="740"/>
      <c r="Z51" s="740"/>
      <c r="AA51" s="740"/>
      <c r="AB51" s="740"/>
      <c r="AC51" s="740"/>
      <c r="AD51" s="740"/>
      <c r="AE51" s="740"/>
      <c r="AF51" s="740"/>
      <c r="AG51" s="740"/>
      <c r="AH51" s="740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750" t="s">
        <v>204</v>
      </c>
      <c r="G52" s="649" t="e">
        <f>+(CHOOSE(LOOKUP(M15*100+M17,AQ52:AQ66,AR52:AR66),Hoja2!F3,Hoja2!F59,Hoja2!F115,Hoja2!F171,Hoja2!F227,Hoja2!F283,Hoja2!F339,Hoja2!F395,Hoja2!F451,Hoja2!F507))+IF(N71=0,5%,0)++IF(N62=0,10%,0)</f>
        <v>#N/A</v>
      </c>
      <c r="H52" s="752" t="e">
        <f>+LOOKUP(AI26,Hoja2!A5:A558,Hoja2!F5:F558)</f>
        <v>#N/A</v>
      </c>
      <c r="I52" s="753"/>
      <c r="J52" s="754"/>
      <c r="K52" s="646" t="e">
        <f>+IF(H52=0,"",CHOOSE(IF(H52&lt;1,1,IF(H52&gt;4.6,H52+0.3,H52)),"Bj","Bj","Bs","A","S"))</f>
        <v>#N/A</v>
      </c>
      <c r="L52" s="647"/>
      <c r="M52" s="648"/>
      <c r="N52" s="891" t="e">
        <f>+SUM(H52:J61)/(IF(COUNTIF(H52:J61,"&gt;0")=0,1,COUNTIF(H52:J61,"&gt;0")))</f>
        <v>#N/A</v>
      </c>
      <c r="O52" s="1093" t="e">
        <f>+IF(H52=3.4,"Recup","")</f>
        <v>#N/A</v>
      </c>
      <c r="P52" s="10">
        <v>1</v>
      </c>
      <c r="Q52" s="660" t="e">
        <f>(CHOOSE(LOOKUP(M15*100+M17,AQ52:AQ66,AR52:AR66),Hoja2!F55,Hoja2!F111,Hoja2!F167,Hoja2!F223,Hoja2!F279,Hoja2!F335,Hoja2!F391,Hoja2!F447,Hoja2!F503,Hoja2!F559))</f>
        <v>#N/A</v>
      </c>
      <c r="R52" s="661"/>
      <c r="S52" s="661"/>
      <c r="T52" s="661"/>
      <c r="U52" s="661"/>
      <c r="V52" s="661"/>
      <c r="W52" s="661"/>
      <c r="X52" s="661"/>
      <c r="Y52" s="661"/>
      <c r="Z52" s="661"/>
      <c r="AA52" s="661"/>
      <c r="AB52" s="661"/>
      <c r="AC52" s="661"/>
      <c r="AD52" s="661"/>
      <c r="AE52" s="661"/>
      <c r="AF52" s="661"/>
      <c r="AG52" s="661"/>
      <c r="AH52" s="662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19.2" thickTop="1" thickBot="1" x14ac:dyDescent="0.4">
      <c r="A53" s="1"/>
      <c r="B53" s="1"/>
      <c r="C53" s="1"/>
      <c r="D53" s="1"/>
      <c r="E53" s="1"/>
      <c r="F53" s="750"/>
      <c r="G53" s="650"/>
      <c r="H53" s="657" t="e">
        <f>+LOOKUP(AI26,Hoja2!A5:A558,Hoja2!G5:G558)</f>
        <v>#N/A</v>
      </c>
      <c r="I53" s="658"/>
      <c r="J53" s="659"/>
      <c r="K53" s="646" t="e">
        <f>+IF(H53=0,"",CHOOSE(IF(H53&lt;1,1,IF(H53&gt;4.6,H53+0.3,H53)),"Bj","Bj","Bs","A","S"))</f>
        <v>#N/A</v>
      </c>
      <c r="L53" s="647"/>
      <c r="M53" s="648"/>
      <c r="N53" s="892"/>
      <c r="O53" s="1093" t="e">
        <f t="shared" ref="O53:O72" si="0">+IF(H53=3.4,"Recup","")</f>
        <v>#N/A</v>
      </c>
      <c r="P53" s="10">
        <f>+P52+1</f>
        <v>2</v>
      </c>
      <c r="Q53" s="660" t="e">
        <f>+(CHOOSE(LOOKUP(M15*100+M17,AQ52:AQ66,AR52:AR66),Hoja2!G55,Hoja2!G111,Hoja2!G167,Hoja2!G223,Hoja2!G279,Hoja2!G335,Hoja2!G391,Hoja2!G447,Hoja2!G503,Hoja2!G559))</f>
        <v>#N/A</v>
      </c>
      <c r="R53" s="661"/>
      <c r="S53" s="661"/>
      <c r="T53" s="661"/>
      <c r="U53" s="661"/>
      <c r="V53" s="661"/>
      <c r="W53" s="661"/>
      <c r="X53" s="661"/>
      <c r="Y53" s="661"/>
      <c r="Z53" s="661"/>
      <c r="AA53" s="661"/>
      <c r="AB53" s="661"/>
      <c r="AC53" s="661"/>
      <c r="AD53" s="661"/>
      <c r="AE53" s="661"/>
      <c r="AF53" s="661"/>
      <c r="AG53" s="661"/>
      <c r="AH53" s="662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750"/>
      <c r="G54" s="650"/>
      <c r="H54" s="657" t="e">
        <f>+LOOKUP(AI26,Hoja2!A5:A558,Hoja2!H5:H558)</f>
        <v>#N/A</v>
      </c>
      <c r="I54" s="658"/>
      <c r="J54" s="659"/>
      <c r="K54" s="646" t="e">
        <f>+IF(H54=0,"",CHOOSE(IF(H54&lt;1,1,IF(H54&gt;4.6,H54+0.3,H54)),"Bj","Bj","Bs","A","S"))</f>
        <v>#N/A</v>
      </c>
      <c r="L54" s="647"/>
      <c r="M54" s="648"/>
      <c r="N54" s="892"/>
      <c r="O54" s="1093" t="e">
        <f t="shared" si="0"/>
        <v>#N/A</v>
      </c>
      <c r="P54" s="10">
        <f t="shared" ref="P54:P72" si="1">+P53+1</f>
        <v>3</v>
      </c>
      <c r="Q54" s="660" t="e">
        <f>+(CHOOSE(LOOKUP(M15*100+M17,AQ52:AQ66,AR52:AR66),Hoja2!H55,Hoja2!H111,Hoja2!H167,Hoja2!H223,Hoja2!H279,Hoja2!H335,Hoja2!H391,Hoja2!H447,Hoja2!H503,Hoja2!H559))</f>
        <v>#N/A</v>
      </c>
      <c r="R54" s="661"/>
      <c r="S54" s="661"/>
      <c r="T54" s="661"/>
      <c r="U54" s="661"/>
      <c r="V54" s="661"/>
      <c r="W54" s="661"/>
      <c r="X54" s="661"/>
      <c r="Y54" s="661"/>
      <c r="Z54" s="661"/>
      <c r="AA54" s="661"/>
      <c r="AB54" s="661"/>
      <c r="AC54" s="661"/>
      <c r="AD54" s="661"/>
      <c r="AE54" s="661"/>
      <c r="AF54" s="661"/>
      <c r="AG54" s="661"/>
      <c r="AH54" s="662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750"/>
      <c r="G55" s="650"/>
      <c r="H55" s="657" t="e">
        <f>+LOOKUP(AI26,Hoja2!A5:A558,Hoja2!I5:I558)</f>
        <v>#N/A</v>
      </c>
      <c r="I55" s="658"/>
      <c r="J55" s="659"/>
      <c r="K55" s="646" t="e">
        <f>+IF(H55=0,"",CHOOSE(IF(H55&lt;1,1,IF(H55&gt;4.6,H55+0.3,H55)),"Bj","Bj","Bs","A","S"))</f>
        <v>#N/A</v>
      </c>
      <c r="L55" s="647"/>
      <c r="M55" s="648"/>
      <c r="N55" s="892"/>
      <c r="O55" s="1093" t="e">
        <f t="shared" si="0"/>
        <v>#N/A</v>
      </c>
      <c r="P55" s="10">
        <f t="shared" si="1"/>
        <v>4</v>
      </c>
      <c r="Q55" s="660" t="e">
        <f>+(CHOOSE(LOOKUP(M15*100+M17,AQ52:AQ66,AR52:AR66),Hoja2!I55,Hoja2!I111,Hoja2!I167,Hoja2!I223,Hoja2!I279,Hoja2!I335,Hoja2!I391,Hoja2!I447,Hoja2!I503,Hoja2!I559))</f>
        <v>#N/A</v>
      </c>
      <c r="R55" s="661"/>
      <c r="S55" s="661"/>
      <c r="T55" s="661"/>
      <c r="U55" s="661"/>
      <c r="V55" s="661"/>
      <c r="W55" s="661"/>
      <c r="X55" s="661"/>
      <c r="Y55" s="661"/>
      <c r="Z55" s="661"/>
      <c r="AA55" s="661"/>
      <c r="AB55" s="661"/>
      <c r="AC55" s="661"/>
      <c r="AD55" s="661"/>
      <c r="AE55" s="661"/>
      <c r="AF55" s="661"/>
      <c r="AG55" s="661"/>
      <c r="AH55" s="662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750"/>
      <c r="G56" s="650"/>
      <c r="H56" s="657" t="e">
        <f>+LOOKUP(AI26,Hoja2!A5:A558,Hoja2!J5:J558)</f>
        <v>#N/A</v>
      </c>
      <c r="I56" s="658"/>
      <c r="J56" s="659"/>
      <c r="K56" s="646" t="e">
        <f t="shared" ref="K56:K71" si="4">+IF(H56=0,"",CHOOSE(IF(H56&lt;1,1,IF(H56&gt;4.6,H56+0.3,H56)),"Bj","Bj","Bs","A","S"))</f>
        <v>#N/A</v>
      </c>
      <c r="L56" s="647"/>
      <c r="M56" s="648"/>
      <c r="N56" s="892"/>
      <c r="O56" s="1093" t="e">
        <f t="shared" si="0"/>
        <v>#N/A</v>
      </c>
      <c r="P56" s="10">
        <f t="shared" si="1"/>
        <v>5</v>
      </c>
      <c r="Q56" s="660" t="e">
        <f>+(CHOOSE(LOOKUP(M15*100+M17,AQ52:AQ66,AR52:AR66),Hoja2!J55,Hoja2!J111,Hoja2!J167,Hoja2!J223,Hoja2!J279,Hoja2!J335,Hoja2!J391,Hoja2!J447,Hoja2!J503,Hoja2!J559))</f>
        <v>#N/A</v>
      </c>
      <c r="R56" s="661"/>
      <c r="S56" s="661"/>
      <c r="T56" s="661"/>
      <c r="U56" s="661"/>
      <c r="V56" s="661"/>
      <c r="W56" s="661"/>
      <c r="X56" s="661"/>
      <c r="Y56" s="661"/>
      <c r="Z56" s="661"/>
      <c r="AA56" s="661"/>
      <c r="AB56" s="661"/>
      <c r="AC56" s="661"/>
      <c r="AD56" s="661"/>
      <c r="AE56" s="661"/>
      <c r="AF56" s="661"/>
      <c r="AG56" s="661"/>
      <c r="AH56" s="662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19.2" thickTop="1" thickBot="1" x14ac:dyDescent="0.4">
      <c r="A57" s="1"/>
      <c r="B57" s="1"/>
      <c r="C57" s="1"/>
      <c r="D57" s="1"/>
      <c r="E57" s="1"/>
      <c r="F57" s="750"/>
      <c r="G57" s="650"/>
      <c r="H57" s="657" t="e">
        <f>+LOOKUP(AI26,Hoja2!A5:A558,Hoja2!K5:K558)</f>
        <v>#N/A</v>
      </c>
      <c r="I57" s="658"/>
      <c r="J57" s="659"/>
      <c r="K57" s="646" t="e">
        <f t="shared" si="4"/>
        <v>#N/A</v>
      </c>
      <c r="L57" s="647"/>
      <c r="M57" s="648"/>
      <c r="N57" s="892"/>
      <c r="O57" s="1093" t="e">
        <f t="shared" si="0"/>
        <v>#N/A</v>
      </c>
      <c r="P57" s="10">
        <f t="shared" si="1"/>
        <v>6</v>
      </c>
      <c r="Q57" s="660" t="e">
        <f>+(CHOOSE(LOOKUP(M15*100+M17,AQ52:AQ66,AR52:AR66),Hoja2!K55,Hoja2!K111,Hoja2!K167,Hoja2!K223,Hoja2!K279,Hoja2!K335,Hoja2!K391,Hoja2!K447,Hoja2!K503,Hoja2!K559))</f>
        <v>#N/A</v>
      </c>
      <c r="R57" s="661"/>
      <c r="S57" s="661"/>
      <c r="T57" s="661"/>
      <c r="U57" s="661"/>
      <c r="V57" s="661"/>
      <c r="W57" s="661"/>
      <c r="X57" s="661"/>
      <c r="Y57" s="661"/>
      <c r="Z57" s="661"/>
      <c r="AA57" s="661"/>
      <c r="AB57" s="661"/>
      <c r="AC57" s="661"/>
      <c r="AD57" s="661"/>
      <c r="AE57" s="661"/>
      <c r="AF57" s="661"/>
      <c r="AG57" s="661"/>
      <c r="AH57" s="662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2" thickTop="1" thickBot="1" x14ac:dyDescent="0.4">
      <c r="A58" s="1"/>
      <c r="B58" s="1"/>
      <c r="C58" s="1"/>
      <c r="D58" s="1"/>
      <c r="E58" s="1"/>
      <c r="F58" s="750"/>
      <c r="G58" s="650"/>
      <c r="H58" s="657" t="e">
        <f>+LOOKUP(AI26,Hoja2!A5:A558,Hoja2!L5:L558)</f>
        <v>#N/A</v>
      </c>
      <c r="I58" s="658"/>
      <c r="J58" s="659"/>
      <c r="K58" s="646" t="e">
        <f t="shared" si="4"/>
        <v>#N/A</v>
      </c>
      <c r="L58" s="647"/>
      <c r="M58" s="648"/>
      <c r="N58" s="892"/>
      <c r="O58" s="1093" t="e">
        <f t="shared" si="0"/>
        <v>#N/A</v>
      </c>
      <c r="P58" s="10">
        <f t="shared" si="1"/>
        <v>7</v>
      </c>
      <c r="Q58" s="660" t="e">
        <f>+(CHOOSE(LOOKUP(M15*100+M17,AQ52:AQ66,AR52:AR66),Hoja2!L55,Hoja2!L111,Hoja2!L167,Hoja2!L223,Hoja2!L279,Hoja2!L335,Hoja2!L391,Hoja2!L447,Hoja2!L503,Hoja2!L559))</f>
        <v>#N/A</v>
      </c>
      <c r="R58" s="661"/>
      <c r="S58" s="661"/>
      <c r="T58" s="661"/>
      <c r="U58" s="661"/>
      <c r="V58" s="661"/>
      <c r="W58" s="661"/>
      <c r="X58" s="661"/>
      <c r="Y58" s="661"/>
      <c r="Z58" s="661"/>
      <c r="AA58" s="661"/>
      <c r="AB58" s="661"/>
      <c r="AC58" s="661"/>
      <c r="AD58" s="661"/>
      <c r="AE58" s="661"/>
      <c r="AF58" s="661"/>
      <c r="AG58" s="661"/>
      <c r="AH58" s="662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19.2" thickTop="1" thickBot="1" x14ac:dyDescent="0.4">
      <c r="A59" s="1"/>
      <c r="B59" s="1"/>
      <c r="C59" s="1"/>
      <c r="D59" s="1"/>
      <c r="E59" s="1"/>
      <c r="F59" s="750"/>
      <c r="G59" s="650"/>
      <c r="H59" s="657" t="e">
        <f>+LOOKUP(AI26,Hoja2!A5:A558,Hoja2!M5:M558)</f>
        <v>#N/A</v>
      </c>
      <c r="I59" s="658"/>
      <c r="J59" s="659"/>
      <c r="K59" s="646" t="e">
        <f t="shared" si="4"/>
        <v>#N/A</v>
      </c>
      <c r="L59" s="647"/>
      <c r="M59" s="648"/>
      <c r="N59" s="892"/>
      <c r="O59" s="1093" t="e">
        <f t="shared" si="0"/>
        <v>#N/A</v>
      </c>
      <c r="P59" s="10">
        <f t="shared" si="1"/>
        <v>8</v>
      </c>
      <c r="Q59" s="660" t="e">
        <f>+(CHOOSE(LOOKUP(M15*100+M17,AQ52:AQ66,AR52:AR66),Hoja2!M55,Hoja2!M111,Hoja2!M167,Hoja2!M223,Hoja2!M279,Hoja2!M335,Hoja2!M391,Hoja2!M447,Hoja2!M503,Hoja2!M559))</f>
        <v>#N/A</v>
      </c>
      <c r="R59" s="661"/>
      <c r="S59" s="661"/>
      <c r="T59" s="661"/>
      <c r="U59" s="661"/>
      <c r="V59" s="661"/>
      <c r="W59" s="661"/>
      <c r="X59" s="661"/>
      <c r="Y59" s="661"/>
      <c r="Z59" s="661"/>
      <c r="AA59" s="661"/>
      <c r="AB59" s="661"/>
      <c r="AC59" s="661"/>
      <c r="AD59" s="661"/>
      <c r="AE59" s="661"/>
      <c r="AF59" s="661"/>
      <c r="AG59" s="661"/>
      <c r="AH59" s="662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19.2" thickTop="1" thickBot="1" x14ac:dyDescent="0.4">
      <c r="A60" s="1"/>
      <c r="B60" s="1"/>
      <c r="C60" s="1"/>
      <c r="D60" s="1"/>
      <c r="E60" s="1"/>
      <c r="F60" s="750"/>
      <c r="G60" s="650"/>
      <c r="H60" s="657" t="e">
        <f>+LOOKUP(AI26,Hoja2!A5:A558,Hoja2!N5:N558)</f>
        <v>#N/A</v>
      </c>
      <c r="I60" s="658"/>
      <c r="J60" s="659"/>
      <c r="K60" s="646" t="e">
        <f t="shared" si="4"/>
        <v>#N/A</v>
      </c>
      <c r="L60" s="647"/>
      <c r="M60" s="648"/>
      <c r="N60" s="892"/>
      <c r="O60" s="1093" t="e">
        <f t="shared" si="0"/>
        <v>#N/A</v>
      </c>
      <c r="P60" s="10">
        <f t="shared" si="1"/>
        <v>9</v>
      </c>
      <c r="Q60" s="660" t="e">
        <f>+(CHOOSE(LOOKUP(M15*100+M17,AQ52:AQ66,AR52:AR66),Hoja2!N55,Hoja2!N111,Hoja2!N167,Hoja2!N223,Hoja2!N279,Hoja2!N335,Hoja2!N391,Hoja2!N447,Hoja2!N503,Hoja2!N559))</f>
        <v>#N/A</v>
      </c>
      <c r="R60" s="661"/>
      <c r="S60" s="661"/>
      <c r="T60" s="661"/>
      <c r="U60" s="661"/>
      <c r="V60" s="661"/>
      <c r="W60" s="661"/>
      <c r="X60" s="661"/>
      <c r="Y60" s="661"/>
      <c r="Z60" s="661"/>
      <c r="AA60" s="661"/>
      <c r="AB60" s="661"/>
      <c r="AC60" s="661"/>
      <c r="AD60" s="661"/>
      <c r="AE60" s="661"/>
      <c r="AF60" s="661"/>
      <c r="AG60" s="661"/>
      <c r="AH60" s="662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19.2" thickTop="1" thickBot="1" x14ac:dyDescent="0.4">
      <c r="A61" s="1"/>
      <c r="B61" s="1"/>
      <c r="C61" s="1"/>
      <c r="D61" s="1"/>
      <c r="E61" s="1"/>
      <c r="F61" s="750"/>
      <c r="G61" s="651"/>
      <c r="H61" s="657" t="e">
        <f>+LOOKUP(AI26,Hoja2!A5:A558,Hoja2!O5:O558)</f>
        <v>#N/A</v>
      </c>
      <c r="I61" s="658"/>
      <c r="J61" s="659"/>
      <c r="K61" s="646" t="e">
        <f t="shared" si="4"/>
        <v>#N/A</v>
      </c>
      <c r="L61" s="647"/>
      <c r="M61" s="648"/>
      <c r="N61" s="893"/>
      <c r="O61" s="1093" t="e">
        <f t="shared" si="0"/>
        <v>#N/A</v>
      </c>
      <c r="P61" s="10">
        <f>+P60+1</f>
        <v>10</v>
      </c>
      <c r="Q61" s="660" t="e">
        <f>+(CHOOSE(LOOKUP(M15*100+M17,AQ52:AQ66,AR52:AR66),Hoja2!O55,Hoja2!O111,Hoja2!O167,Hoja2!O223,Hoja2!O279,Hoja2!O335,Hoja2!O391,Hoja2!O447,Hoja2!O503,Hoja2!O559))</f>
        <v>#N/A</v>
      </c>
      <c r="R61" s="661"/>
      <c r="S61" s="661"/>
      <c r="T61" s="661"/>
      <c r="U61" s="661"/>
      <c r="V61" s="661"/>
      <c r="W61" s="661"/>
      <c r="X61" s="661"/>
      <c r="Y61" s="661"/>
      <c r="Z61" s="661"/>
      <c r="AA61" s="661"/>
      <c r="AB61" s="661"/>
      <c r="AC61" s="661"/>
      <c r="AD61" s="661"/>
      <c r="AE61" s="661"/>
      <c r="AF61" s="661"/>
      <c r="AG61" s="661"/>
      <c r="AH61" s="662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 x14ac:dyDescent="0.4">
      <c r="A62" s="1"/>
      <c r="B62" s="1"/>
      <c r="C62" s="1"/>
      <c r="D62" s="1"/>
      <c r="E62" s="1"/>
      <c r="F62" s="751"/>
      <c r="G62" s="544" t="e">
        <f>+(CHOOSE(LOOKUP(M15*100+M17,AQ52:AQ66,AR52:AR66),Hoja2!P3,Hoja2!P59,Hoja2!P115,Hoja2!P171,Hoja2!P227,Hoja2!P283,Hoja2!P339,Hoja2!P395,Hoja2!P451,Hoja2!P507))</f>
        <v>#N/A</v>
      </c>
      <c r="H62" s="657" t="e">
        <f>+LOOKUP(AI26,Hoja2!A5:A558,Hoja2!P5:P558)</f>
        <v>#N/A</v>
      </c>
      <c r="I62" s="658"/>
      <c r="J62" s="659"/>
      <c r="K62" s="646" t="e">
        <f t="shared" si="4"/>
        <v>#N/A</v>
      </c>
      <c r="L62" s="647"/>
      <c r="M62" s="648"/>
      <c r="N62" s="538" t="e">
        <f>+H62</f>
        <v>#N/A</v>
      </c>
      <c r="O62" s="1093" t="e">
        <f t="shared" si="0"/>
        <v>#N/A</v>
      </c>
      <c r="P62" s="10">
        <f>+P61+1</f>
        <v>11</v>
      </c>
      <c r="Q62" s="660" t="e">
        <f>+(CHOOSE(LOOKUP(M15*100+M17,AQ52:AQ66,AR52:AR66),Hoja2!P55,Hoja2!P111,Hoja2!P167,Hoja2!P223,Hoja2!P279,Hoja2!P335,Hoja2!P391,Hoja2!P447,Hoja2!P503,Hoja2!P559))</f>
        <v>#N/A</v>
      </c>
      <c r="R62" s="661"/>
      <c r="S62" s="661"/>
      <c r="T62" s="661"/>
      <c r="U62" s="661"/>
      <c r="V62" s="661"/>
      <c r="W62" s="661"/>
      <c r="X62" s="661"/>
      <c r="Y62" s="661"/>
      <c r="Z62" s="661"/>
      <c r="AA62" s="661"/>
      <c r="AB62" s="661"/>
      <c r="AC62" s="661"/>
      <c r="AD62" s="661"/>
      <c r="AE62" s="661"/>
      <c r="AF62" s="661"/>
      <c r="AG62" s="661"/>
      <c r="AH62" s="662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755" t="s">
        <v>205</v>
      </c>
      <c r="G63" s="652" t="e">
        <f>+(CHOOSE(LOOKUP(M15*100+M17,AQ52:AQ66,AR52:AR66),Hoja2!Q3,Hoja2!Q59,Hoja2!Q115,Hoja2!Q171,Hoja2!Q227,Hoja2!Q283,Hoja2!Q339,Hoja2!Q395,Hoja2!Q451,Hoja2!Q507))+IF(N71=0,5%,0)+IF(N62=0,10%,0)</f>
        <v>#N/A</v>
      </c>
      <c r="H63" s="663" t="e">
        <f>+LOOKUP(AI26,Hoja2!A5:A558,Hoja2!Q5:Q558)</f>
        <v>#N/A</v>
      </c>
      <c r="I63" s="658"/>
      <c r="J63" s="659"/>
      <c r="K63" s="646" t="e">
        <f t="shared" si="4"/>
        <v>#N/A</v>
      </c>
      <c r="L63" s="647"/>
      <c r="M63" s="648"/>
      <c r="N63" s="891" t="e">
        <f>+SUM(H63:J69)/(COUNTIF(H63:J69,"&gt;0"))</f>
        <v>#N/A</v>
      </c>
      <c r="O63" s="1093" t="e">
        <f t="shared" si="0"/>
        <v>#N/A</v>
      </c>
      <c r="P63" s="10">
        <f>+P62+1</f>
        <v>12</v>
      </c>
      <c r="Q63" s="660" t="e">
        <f>+(CHOOSE(LOOKUP(M15*100+M17,AQ52:AQ66,AR52:AR66),Hoja2!Q55,Hoja2!Q111,Hoja2!Q167,Hoja2!Q223,Hoja2!Q279,Hoja2!Q335,Hoja2!Q391,Hoja2!Q447,Hoja2!Q503,Hoja2!Q559))</f>
        <v>#N/A</v>
      </c>
      <c r="R63" s="661"/>
      <c r="S63" s="661"/>
      <c r="T63" s="661"/>
      <c r="U63" s="661"/>
      <c r="V63" s="661"/>
      <c r="W63" s="661"/>
      <c r="X63" s="661"/>
      <c r="Y63" s="661"/>
      <c r="Z63" s="661"/>
      <c r="AA63" s="661"/>
      <c r="AB63" s="661"/>
      <c r="AC63" s="661"/>
      <c r="AD63" s="661"/>
      <c r="AE63" s="661"/>
      <c r="AF63" s="661"/>
      <c r="AG63" s="661"/>
      <c r="AH63" s="662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750"/>
      <c r="G64" s="653"/>
      <c r="H64" s="663" t="e">
        <f>+LOOKUP(AI26,Hoja2!A5:A558,Hoja2!R5:R558)</f>
        <v>#N/A</v>
      </c>
      <c r="I64" s="658"/>
      <c r="J64" s="659"/>
      <c r="K64" s="646" t="e">
        <f t="shared" si="4"/>
        <v>#N/A</v>
      </c>
      <c r="L64" s="647"/>
      <c r="M64" s="648"/>
      <c r="N64" s="892"/>
      <c r="O64" s="1093" t="e">
        <f t="shared" si="0"/>
        <v>#N/A</v>
      </c>
      <c r="P64" s="10">
        <f t="shared" ref="P64:P67" si="5">+P63+1</f>
        <v>13</v>
      </c>
      <c r="Q64" s="660" t="e">
        <f>+(CHOOSE(LOOKUP(M15*100+M17,AQ52:AQ66,AR52:AR66),Hoja2!R55,Hoja2!R111,Hoja2!R167,Hoja2!R223,Hoja2!R279,Hoja2!R335,Hoja2!R391,Hoja2!R447,Hoja2!R503,Hoja2!R559))</f>
        <v>#N/A</v>
      </c>
      <c r="R64" s="661"/>
      <c r="S64" s="661"/>
      <c r="T64" s="661"/>
      <c r="U64" s="661"/>
      <c r="V64" s="661"/>
      <c r="W64" s="661"/>
      <c r="X64" s="661"/>
      <c r="Y64" s="661"/>
      <c r="Z64" s="661"/>
      <c r="AA64" s="661"/>
      <c r="AB64" s="661"/>
      <c r="AC64" s="661"/>
      <c r="AD64" s="661"/>
      <c r="AE64" s="661"/>
      <c r="AF64" s="661"/>
      <c r="AG64" s="661"/>
      <c r="AH64" s="662"/>
      <c r="AM64" s="1"/>
      <c r="AN64" s="1"/>
      <c r="AO64" s="1"/>
      <c r="AP64" s="1"/>
      <c r="AQ64" s="539"/>
      <c r="AR64" s="539"/>
    </row>
    <row r="65" spans="1:44" ht="19.2" thickTop="1" thickBot="1" x14ac:dyDescent="0.4">
      <c r="A65" s="1"/>
      <c r="B65" s="1"/>
      <c r="C65" s="1"/>
      <c r="D65" s="1"/>
      <c r="E65" s="1"/>
      <c r="F65" s="750"/>
      <c r="G65" s="653"/>
      <c r="H65" s="663" t="e">
        <f>+LOOKUP(AI26,Hoja2!A5:A558,Hoja2!S5:S558)</f>
        <v>#N/A</v>
      </c>
      <c r="I65" s="658"/>
      <c r="J65" s="659"/>
      <c r="K65" s="646" t="e">
        <f t="shared" si="4"/>
        <v>#N/A</v>
      </c>
      <c r="L65" s="647"/>
      <c r="M65" s="648"/>
      <c r="N65" s="892"/>
      <c r="O65" s="1093" t="e">
        <f t="shared" si="0"/>
        <v>#N/A</v>
      </c>
      <c r="P65" s="10">
        <f t="shared" si="5"/>
        <v>14</v>
      </c>
      <c r="Q65" s="660" t="e">
        <f>+(CHOOSE(LOOKUP(M15*100+M17,AQ52:AQ66,AR52:AR66),Hoja2!S55,Hoja2!S111,Hoja2!S167,Hoja2!S223,Hoja2!S279,Hoja2!S335,Hoja2!S391,Hoja2!S447,Hoja2!S503,Hoja2!S559))</f>
        <v>#N/A</v>
      </c>
      <c r="R65" s="661"/>
      <c r="S65" s="661"/>
      <c r="T65" s="661"/>
      <c r="U65" s="661"/>
      <c r="V65" s="661"/>
      <c r="W65" s="661"/>
      <c r="X65" s="661"/>
      <c r="Y65" s="661"/>
      <c r="Z65" s="661"/>
      <c r="AA65" s="661"/>
      <c r="AB65" s="661"/>
      <c r="AC65" s="661"/>
      <c r="AD65" s="661"/>
      <c r="AE65" s="661"/>
      <c r="AF65" s="661"/>
      <c r="AG65" s="661"/>
      <c r="AH65" s="662"/>
      <c r="AM65" s="1"/>
      <c r="AN65" s="1"/>
      <c r="AO65" s="1"/>
      <c r="AP65" s="1"/>
      <c r="AQ65" s="539"/>
      <c r="AR65" s="539"/>
    </row>
    <row r="66" spans="1:44" ht="19.2" thickTop="1" thickBot="1" x14ac:dyDescent="0.4">
      <c r="A66" s="1"/>
      <c r="B66" s="1"/>
      <c r="C66" s="1"/>
      <c r="D66" s="1"/>
      <c r="E66" s="1"/>
      <c r="F66" s="750"/>
      <c r="G66" s="653"/>
      <c r="H66" s="663" t="e">
        <f>+LOOKUP(AI26,Hoja2!A5:A558,Hoja2!T5:T558)</f>
        <v>#N/A</v>
      </c>
      <c r="I66" s="658"/>
      <c r="J66" s="659"/>
      <c r="K66" s="646" t="e">
        <f t="shared" si="4"/>
        <v>#N/A</v>
      </c>
      <c r="L66" s="647"/>
      <c r="M66" s="648"/>
      <c r="N66" s="892"/>
      <c r="O66" s="1093" t="e">
        <f t="shared" si="0"/>
        <v>#N/A</v>
      </c>
      <c r="P66" s="10">
        <f t="shared" si="5"/>
        <v>15</v>
      </c>
      <c r="Q66" s="660" t="e">
        <f>+(CHOOSE(LOOKUP(M15*100+M17,AQ52:AQ66,AR52:AR66),Hoja2!T55,Hoja2!T111,Hoja2!T167,Hoja2!T223,Hoja2!T279,Hoja2!T335,Hoja2!T391,Hoja2!T447,Hoja2!T503,Hoja2!T559))</f>
        <v>#N/A</v>
      </c>
      <c r="R66" s="661"/>
      <c r="S66" s="661"/>
      <c r="T66" s="661"/>
      <c r="U66" s="661"/>
      <c r="V66" s="661"/>
      <c r="W66" s="661"/>
      <c r="X66" s="661"/>
      <c r="Y66" s="661"/>
      <c r="Z66" s="661"/>
      <c r="AA66" s="661"/>
      <c r="AB66" s="661"/>
      <c r="AC66" s="661"/>
      <c r="AD66" s="661"/>
      <c r="AE66" s="661"/>
      <c r="AF66" s="661"/>
      <c r="AG66" s="661"/>
      <c r="AH66" s="662"/>
      <c r="AM66" s="1"/>
      <c r="AN66" s="1"/>
      <c r="AO66" s="1"/>
      <c r="AP66" s="1"/>
      <c r="AQ66" s="539"/>
      <c r="AR66" s="539"/>
    </row>
    <row r="67" spans="1:44" ht="19.2" thickTop="1" thickBot="1" x14ac:dyDescent="0.4">
      <c r="A67" s="1"/>
      <c r="B67" s="1"/>
      <c r="C67" s="1"/>
      <c r="D67" s="1"/>
      <c r="E67" s="1"/>
      <c r="F67" s="750"/>
      <c r="G67" s="654"/>
      <c r="H67" s="663" t="e">
        <f>+LOOKUP(AI26,Hoja2!A5:A558,Hoja2!U5:U558)</f>
        <v>#N/A</v>
      </c>
      <c r="I67" s="658"/>
      <c r="J67" s="659"/>
      <c r="K67" s="646" t="e">
        <f t="shared" si="4"/>
        <v>#N/A</v>
      </c>
      <c r="L67" s="647"/>
      <c r="M67" s="648"/>
      <c r="N67" s="892"/>
      <c r="O67" s="1093" t="e">
        <f t="shared" si="0"/>
        <v>#N/A</v>
      </c>
      <c r="P67" s="10">
        <f t="shared" si="5"/>
        <v>16</v>
      </c>
      <c r="Q67" s="660" t="e">
        <f>+(CHOOSE(LOOKUP(M15*100+M17,AQ52:AQ66,AR52:AR66),Hoja2!U55,Hoja2!U111,Hoja2!U167,Hoja2!U223,Hoja2!U279,Hoja2!U335,Hoja2!U391,Hoja2!U447,Hoja2!U503,Hoja2!U559))</f>
        <v>#N/A</v>
      </c>
      <c r="R67" s="661"/>
      <c r="S67" s="661"/>
      <c r="T67" s="661"/>
      <c r="U67" s="661"/>
      <c r="V67" s="661"/>
      <c r="W67" s="661"/>
      <c r="X67" s="661"/>
      <c r="Y67" s="661"/>
      <c r="Z67" s="661"/>
      <c r="AA67" s="661"/>
      <c r="AB67" s="661"/>
      <c r="AC67" s="661"/>
      <c r="AD67" s="661"/>
      <c r="AE67" s="661"/>
      <c r="AF67" s="661"/>
      <c r="AG67" s="661"/>
      <c r="AH67" s="662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750"/>
      <c r="G68" s="654"/>
      <c r="H68" s="663" t="e">
        <f>+LOOKUP(AI26,Hoja2!A5:A558,Hoja2!V5:V558)</f>
        <v>#N/A</v>
      </c>
      <c r="I68" s="658"/>
      <c r="J68" s="659"/>
      <c r="K68" s="646" t="e">
        <f t="shared" si="4"/>
        <v>#N/A</v>
      </c>
      <c r="L68" s="647"/>
      <c r="M68" s="648"/>
      <c r="N68" s="892"/>
      <c r="O68" s="1093" t="e">
        <f t="shared" si="0"/>
        <v>#N/A</v>
      </c>
      <c r="P68" s="10">
        <f t="shared" si="1"/>
        <v>17</v>
      </c>
      <c r="Q68" s="660" t="e">
        <f>+(CHOOSE(LOOKUP(M15*100+M17,AQ52:AQ66,AR52:AR66),Hoja2!V55,Hoja2!V111,Hoja2!V167,Hoja2!V223,Hoja2!V279,Hoja2!V335,Hoja2!V391,Hoja2!V447,Hoja2!V503,Hoja2!V559))</f>
        <v>#N/A</v>
      </c>
      <c r="R68" s="661"/>
      <c r="S68" s="661"/>
      <c r="T68" s="661"/>
      <c r="U68" s="661"/>
      <c r="V68" s="661"/>
      <c r="W68" s="661"/>
      <c r="X68" s="661"/>
      <c r="Y68" s="661"/>
      <c r="Z68" s="661"/>
      <c r="AA68" s="661"/>
      <c r="AB68" s="661"/>
      <c r="AC68" s="661"/>
      <c r="AD68" s="661"/>
      <c r="AE68" s="661"/>
      <c r="AF68" s="661"/>
      <c r="AG68" s="661"/>
      <c r="AH68" s="662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751"/>
      <c r="G69" s="654"/>
      <c r="H69" s="663" t="e">
        <f>+LOOKUP(AI26,Hoja2!A5:A558,Hoja2!W5:W558)</f>
        <v>#N/A</v>
      </c>
      <c r="I69" s="658"/>
      <c r="J69" s="659"/>
      <c r="K69" s="646" t="e">
        <f t="shared" si="4"/>
        <v>#N/A</v>
      </c>
      <c r="L69" s="647"/>
      <c r="M69" s="648"/>
      <c r="N69" s="893"/>
      <c r="O69" s="1093" t="e">
        <f t="shared" si="0"/>
        <v>#N/A</v>
      </c>
      <c r="P69" s="10">
        <f t="shared" si="1"/>
        <v>18</v>
      </c>
      <c r="Q69" s="660" t="e">
        <f>+(CHOOSE(LOOKUP(M15*100+M17,AQ52:AQ66,AR52:AR66),Hoja2!W55,Hoja2!W111,Hoja2!W167,Hoja2!W223,Hoja2!W279,Hoja2!W335,Hoja2!W391,Hoja2!W447,Hoja2!W503,Hoja2!W559))</f>
        <v>#N/A</v>
      </c>
      <c r="R69" s="661"/>
      <c r="S69" s="661"/>
      <c r="T69" s="661"/>
      <c r="U69" s="661"/>
      <c r="V69" s="661"/>
      <c r="W69" s="661"/>
      <c r="X69" s="661"/>
      <c r="Y69" s="661"/>
      <c r="Z69" s="661"/>
      <c r="AA69" s="661"/>
      <c r="AB69" s="661"/>
      <c r="AC69" s="661"/>
      <c r="AD69" s="661"/>
      <c r="AE69" s="661"/>
      <c r="AF69" s="661"/>
      <c r="AG69" s="661"/>
      <c r="AH69" s="662"/>
      <c r="AM69" s="1"/>
      <c r="AN69" s="1"/>
      <c r="AO69" s="1"/>
      <c r="AP69" s="1"/>
    </row>
    <row r="70" spans="1:44" ht="25.8" thickTop="1" thickBot="1" x14ac:dyDescent="0.4">
      <c r="A70" s="1"/>
      <c r="B70" s="1"/>
      <c r="C70" s="1"/>
      <c r="D70" s="1"/>
      <c r="E70" s="1"/>
      <c r="F70" s="755" t="s">
        <v>206</v>
      </c>
      <c r="G70" s="545" t="e">
        <f>+(CHOOSE(LOOKUP(M15*100+M17,AQ52:AQ66,AR52:AR66),Hoja2!X3,Hoja2!X59,Hoja2!X115,Hoja2!X171,Hoja2!X227,Hoja2!X283,Hoja2!X339,Hoja2!X395,Hoja2!X451,Hoja2!X507))</f>
        <v>#N/A</v>
      </c>
      <c r="H70" s="756" t="e">
        <f>+LOOKUP(AI26,Hoja2!A5:A558,Hoja2!X5:X558)</f>
        <v>#N/A</v>
      </c>
      <c r="I70" s="658"/>
      <c r="J70" s="659"/>
      <c r="K70" s="646" t="e">
        <f t="shared" si="4"/>
        <v>#N/A</v>
      </c>
      <c r="L70" s="647"/>
      <c r="M70" s="648"/>
      <c r="N70" s="538" t="e">
        <f>+H70</f>
        <v>#N/A</v>
      </c>
      <c r="O70" s="1093" t="e">
        <f t="shared" si="0"/>
        <v>#N/A</v>
      </c>
      <c r="P70" s="10">
        <f t="shared" si="1"/>
        <v>19</v>
      </c>
      <c r="Q70" s="660" t="e">
        <f>+(CHOOSE(LOOKUP(M15*100+M17,AQ52:AQ66,AR52:AR66),Hoja2!X55,Hoja2!X111,Hoja2!X167,Hoja2!X223,Hoja2!X279,Hoja2!X335,Hoja2!X391,Hoja2!X447,Hoja2!X503,Hoja2!X559))</f>
        <v>#N/A</v>
      </c>
      <c r="R70" s="661"/>
      <c r="S70" s="661"/>
      <c r="T70" s="661"/>
      <c r="U70" s="661"/>
      <c r="V70" s="661"/>
      <c r="W70" s="661"/>
      <c r="X70" s="661"/>
      <c r="Y70" s="661"/>
      <c r="Z70" s="661"/>
      <c r="AA70" s="661"/>
      <c r="AB70" s="661"/>
      <c r="AC70" s="661"/>
      <c r="AD70" s="661"/>
      <c r="AE70" s="661"/>
      <c r="AF70" s="661"/>
      <c r="AG70" s="661"/>
      <c r="AH70" s="662"/>
      <c r="AM70" s="1"/>
      <c r="AN70" s="1"/>
      <c r="AO70" s="1"/>
      <c r="AP70" s="1"/>
    </row>
    <row r="71" spans="1:44" ht="25.2" thickTop="1" thickBot="1" x14ac:dyDescent="0.4">
      <c r="A71" s="1"/>
      <c r="B71" s="1"/>
      <c r="C71" s="1"/>
      <c r="D71" s="1"/>
      <c r="E71" s="1"/>
      <c r="F71" s="750"/>
      <c r="G71" s="546" t="e">
        <f>+(CHOOSE(LOOKUP(M15*100+M17,AQ52:AQ66,AR52:AR66),Hoja2!Y3,Hoja2!Y59,Hoja2!Y115,Hoja2!Y171,Hoja2!Y227,Hoja2!Y283,Hoja2!Y339,Hoja2!Y395,Hoja2!Y451,Hoja2!Y507))</f>
        <v>#N/A</v>
      </c>
      <c r="H71" s="756" t="e">
        <f>+LOOKUP(AI26,Hoja2!A5:A558,Hoja2!Y5:Y558)</f>
        <v>#N/A</v>
      </c>
      <c r="I71" s="658"/>
      <c r="J71" s="659"/>
      <c r="K71" s="646" t="e">
        <f t="shared" si="4"/>
        <v>#N/A</v>
      </c>
      <c r="L71" s="647"/>
      <c r="M71" s="648"/>
      <c r="N71" s="538" t="e">
        <f>+H71</f>
        <v>#N/A</v>
      </c>
      <c r="O71" s="1093" t="e">
        <f t="shared" si="0"/>
        <v>#N/A</v>
      </c>
      <c r="P71" s="10">
        <f t="shared" si="1"/>
        <v>20</v>
      </c>
      <c r="Q71" s="660" t="e">
        <f>+(CHOOSE(LOOKUP(M15*100+M17,AQ52:AQ66,AR52:AR66),Hoja2!Y55,Hoja2!Y111,Hoja2!Y167,Hoja2!Y223,Hoja2!Y279,Hoja2!Y335,Hoja2!Y391,Hoja2!Y447,Hoja2!Y503,Hoja2!Y559))</f>
        <v>#N/A</v>
      </c>
      <c r="R71" s="661"/>
      <c r="S71" s="661"/>
      <c r="T71" s="661"/>
      <c r="U71" s="661"/>
      <c r="V71" s="661"/>
      <c r="W71" s="661"/>
      <c r="X71" s="661"/>
      <c r="Y71" s="661"/>
      <c r="Z71" s="661"/>
      <c r="AA71" s="661"/>
      <c r="AB71" s="661"/>
      <c r="AC71" s="661"/>
      <c r="AD71" s="661"/>
      <c r="AE71" s="661"/>
      <c r="AF71" s="661"/>
      <c r="AG71" s="661"/>
      <c r="AH71" s="662"/>
      <c r="AM71" s="1"/>
      <c r="AN71" s="1"/>
      <c r="AO71" s="1"/>
      <c r="AP71" s="1"/>
    </row>
    <row r="72" spans="1:44" ht="25.2" thickTop="1" thickBot="1" x14ac:dyDescent="0.4">
      <c r="A72" s="1"/>
      <c r="B72" s="1"/>
      <c r="C72" s="1"/>
      <c r="D72" s="1"/>
      <c r="E72" s="1"/>
      <c r="F72" s="750"/>
      <c r="G72" s="546" t="e">
        <f>+(CHOOSE(LOOKUP(M15*100+M17,AQ52:AQ66,AR52:AR66),Hoja2!Z3,Hoja2!Z59,Hoja2!Z115,Hoja2!Z171,Hoja2!Z227,Hoja2!Z283,Hoja2!Z339,Hoja2!Z395,Hoja2!Z451,Hoja2!Z507))</f>
        <v>#N/A</v>
      </c>
      <c r="H72" s="756" t="e">
        <f>+LOOKUP(AI26,Hoja2!A5:A558,Hoja2!Z5:Z558)</f>
        <v>#N/A</v>
      </c>
      <c r="I72" s="658"/>
      <c r="J72" s="659"/>
      <c r="K72" s="646" t="e">
        <f>+IF(H72=0,"",CHOOSE(IF(H72&lt;1,1,IF(H72&gt;4.6,H72+0.3,H72)),"Bj","Bj","Bs","A","S"))</f>
        <v>#N/A</v>
      </c>
      <c r="L72" s="647"/>
      <c r="M72" s="648"/>
      <c r="N72" s="538" t="e">
        <f>+H72</f>
        <v>#N/A</v>
      </c>
      <c r="O72" s="1093" t="e">
        <f t="shared" si="0"/>
        <v>#N/A</v>
      </c>
      <c r="P72" s="10">
        <f t="shared" si="1"/>
        <v>21</v>
      </c>
      <c r="Q72" s="660" t="e">
        <f>+(CHOOSE(LOOKUP(M15*100+M17,AQ52:AQ66,AR52:AR66),Hoja2!Z55,Hoja2!Z111,Hoja2!Z167,Hoja2!Z223,Hoja2!Z279,Hoja2!Z335,Hoja2!Z391,Hoja2!Z447,Hoja2!Z503,Hoja2!Z559))</f>
        <v>#N/A</v>
      </c>
      <c r="R72" s="661"/>
      <c r="S72" s="661"/>
      <c r="T72" s="661"/>
      <c r="U72" s="661"/>
      <c r="V72" s="661"/>
      <c r="W72" s="661"/>
      <c r="X72" s="661"/>
      <c r="Y72" s="661"/>
      <c r="Z72" s="661"/>
      <c r="AA72" s="661"/>
      <c r="AB72" s="661"/>
      <c r="AC72" s="661"/>
      <c r="AD72" s="661"/>
      <c r="AE72" s="661"/>
      <c r="AF72" s="661"/>
      <c r="AG72" s="661"/>
      <c r="AH72" s="662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750"/>
      <c r="G73" s="533"/>
      <c r="H73" s="663"/>
      <c r="I73" s="658"/>
      <c r="J73" s="659"/>
      <c r="K73" s="646" t="str">
        <f>+IF(H73=0,"",CHOOSE(IF(H73&lt;1,1,IF(H73&gt;4.6,H73+0.3,H73)),"Bj","Bj","Bs","A","S"))</f>
        <v/>
      </c>
      <c r="L73" s="647"/>
      <c r="M73" s="648"/>
      <c r="N73" s="537"/>
      <c r="O73" s="3"/>
      <c r="P73" s="10"/>
      <c r="Q73" s="660"/>
      <c r="R73" s="661"/>
      <c r="S73" s="661"/>
      <c r="T73" s="661"/>
      <c r="U73" s="661"/>
      <c r="V73" s="661"/>
      <c r="W73" s="661"/>
      <c r="X73" s="661"/>
      <c r="Y73" s="661"/>
      <c r="Z73" s="661"/>
      <c r="AA73" s="661"/>
      <c r="AB73" s="661"/>
      <c r="AC73" s="661"/>
      <c r="AD73" s="661"/>
      <c r="AE73" s="661"/>
      <c r="AF73" s="661"/>
      <c r="AG73" s="661"/>
      <c r="AH73" s="662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664" t="s">
        <v>210</v>
      </c>
      <c r="H74" s="665"/>
      <c r="I74" s="757" t="e">
        <f>+N52*(IF(N70=0,5%,0)+G52)+N62*G62+ N63*(IF(N70=0,5%,0)+G63)+G70*N70+G71*N71+G72*N72</f>
        <v>#N/A</v>
      </c>
      <c r="J74" s="758"/>
      <c r="K74" s="646" t="e">
        <f>+IF(I74=0,"",CHOOSE(IF(I74&lt;1,1,IF(I74&gt;4.6,I74+0.3,I74)),"Bj","Bj","Bs","A","S"))</f>
        <v>#N/A</v>
      </c>
      <c r="L74" s="647"/>
      <c r="M74" s="648"/>
      <c r="N74" s="537"/>
      <c r="O74" s="3"/>
      <c r="P74" s="759" t="s">
        <v>212</v>
      </c>
      <c r="Q74" s="760"/>
      <c r="R74" s="760"/>
      <c r="S74" s="760"/>
      <c r="T74" s="760"/>
      <c r="U74" s="760"/>
      <c r="V74" s="760"/>
      <c r="W74" s="760"/>
      <c r="X74" s="760"/>
      <c r="Y74" s="760"/>
      <c r="Z74" s="760"/>
      <c r="AA74" s="760"/>
      <c r="AB74" s="760"/>
      <c r="AC74" s="760"/>
      <c r="AD74" s="760"/>
      <c r="AE74" s="760"/>
      <c r="AF74" s="760"/>
      <c r="AG74" s="760"/>
      <c r="AH74" s="761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822" t="e">
        <f>+IF(I74=0,"",IF(I74&lt;3,"REPRUEBA",IF(I74&lt;4,"DEBE MEJORAR","FELICITACIONES")))</f>
        <v>#N/A</v>
      </c>
      <c r="J75" s="823"/>
      <c r="K75" s="823"/>
      <c r="L75" s="824"/>
      <c r="M75" s="14"/>
      <c r="P75" s="825" t="s">
        <v>213</v>
      </c>
      <c r="Q75" s="826"/>
      <c r="R75" s="826"/>
      <c r="S75" s="826"/>
      <c r="T75" s="40" t="e">
        <f>+LOOKUP($AI26,Hoja2!$A5:$A558,Hoja2!CL5:CL558)</f>
        <v>#N/A</v>
      </c>
      <c r="U75" s="827" t="s">
        <v>214</v>
      </c>
      <c r="V75" s="827"/>
      <c r="W75" s="828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79" t="s">
        <v>229</v>
      </c>
      <c r="H76" s="780"/>
      <c r="I76" s="39">
        <f>+COUNTIF(H52:J72,"&gt;0")</f>
        <v>0</v>
      </c>
      <c r="O76" s="543"/>
      <c r="P76" s="543"/>
      <c r="Q76" s="543"/>
      <c r="R76" s="542"/>
      <c r="S76" s="542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543"/>
      <c r="P77" s="543"/>
      <c r="Q77" s="543"/>
      <c r="R77" s="542"/>
      <c r="S77" s="542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894" t="e">
        <f>+IF(LOOKUP($AI26,Hoja2!$A5:$A539,Hoja2!CD5:CD558)&gt;0,"GEOMETRIA","")</f>
        <v>#N/A</v>
      </c>
      <c r="I78" s="895"/>
      <c r="J78" s="895"/>
      <c r="K78" s="895"/>
      <c r="L78" s="895"/>
      <c r="M78" s="895"/>
      <c r="N78" s="899" t="s">
        <v>423</v>
      </c>
      <c r="O78" s="3"/>
      <c r="P78" s="3"/>
      <c r="Q78" s="3"/>
      <c r="R78" s="3"/>
      <c r="S78" s="3"/>
      <c r="T78" s="731" t="e">
        <f>+H78</f>
        <v>#N/A</v>
      </c>
      <c r="U78" s="732"/>
      <c r="V78" s="732"/>
      <c r="W78" s="732"/>
      <c r="X78" s="732"/>
      <c r="Y78" s="732"/>
      <c r="Z78" s="733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734" t="s">
        <v>207</v>
      </c>
      <c r="I79" s="735"/>
      <c r="J79" s="736"/>
      <c r="K79" s="737" t="s">
        <v>208</v>
      </c>
      <c r="L79" s="737"/>
      <c r="M79" s="738"/>
      <c r="N79" s="900"/>
      <c r="O79" s="3"/>
      <c r="P79" s="24" t="s">
        <v>183</v>
      </c>
      <c r="Q79" s="762" t="s">
        <v>209</v>
      </c>
      <c r="R79" s="763"/>
      <c r="S79" s="763"/>
      <c r="T79" s="763"/>
      <c r="U79" s="763"/>
      <c r="V79" s="763"/>
      <c r="W79" s="763"/>
      <c r="X79" s="763"/>
      <c r="Y79" s="763"/>
      <c r="Z79" s="763"/>
      <c r="AA79" s="763"/>
      <c r="AB79" s="763"/>
      <c r="AC79" s="763"/>
      <c r="AD79" s="763"/>
      <c r="AE79" s="763"/>
      <c r="AF79" s="763"/>
      <c r="AG79" s="763"/>
      <c r="AH79" s="763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750" t="s">
        <v>204</v>
      </c>
      <c r="G80" s="896" t="e">
        <f>+(CHOOSE(LOOKUP(M15*100+M17,AQ52:AQ66,AR52:AR66),Hoja2!AB3,Hoja2!AB59,Hoja2!AB115,Hoja2!AB171,Hoja2!AB227,Hoja2!AB283,Hoja2!AB339,Hoja2!AB395,Hoja2!AB451,Hoja2!AB507))++IF(N99=0,5%,0)</f>
        <v>#N/A</v>
      </c>
      <c r="H80" s="769" t="e">
        <f>++LOOKUP(AI26,Hoja2!A5:A558,Hoja2!AB5:AB558)</f>
        <v>#N/A</v>
      </c>
      <c r="I80" s="769"/>
      <c r="J80" s="770"/>
      <c r="K80" s="766" t="e">
        <f t="shared" ref="K80:K101" si="6">+IF(H80=0,"",CHOOSE(IF(H80&lt;1,1,IF(H80&gt;4.6,H80+0.3,H80)),"Bj","Bj","Bs","A","S"))</f>
        <v>#N/A</v>
      </c>
      <c r="L80" s="767"/>
      <c r="M80" s="768"/>
      <c r="N80" s="901" t="e">
        <f>+SUM(H80:J90)/IF((COUNTIF(H80:J90,"&gt;0"))=0,1,COUNTIF(H80:J90,"&gt;0"))</f>
        <v>#N/A</v>
      </c>
      <c r="O80" s="1093" t="e">
        <f>+IF(H80=3.4,"Recup","")</f>
        <v>#N/A</v>
      </c>
      <c r="P80" s="10">
        <v>1</v>
      </c>
      <c r="Q80" s="660" t="e">
        <f>+(CHOOSE(LOOKUP(M15*100+M17,AQ52:AQ66,AR52:AR66),Hoja2!AB55,Hoja2!AB111,Hoja2!AB167,Hoja2!AB223,Hoja2!AB279,Hoja2!AB335,Hoja2!AB391,Hoja2!AB447,Hoja2!AB503,Hoja2!AB559))</f>
        <v>#N/A</v>
      </c>
      <c r="R80" s="661"/>
      <c r="S80" s="661"/>
      <c r="T80" s="661"/>
      <c r="U80" s="661"/>
      <c r="V80" s="661"/>
      <c r="W80" s="661"/>
      <c r="X80" s="661"/>
      <c r="Y80" s="661"/>
      <c r="Z80" s="661"/>
      <c r="AA80" s="661"/>
      <c r="AB80" s="661"/>
      <c r="AC80" s="661"/>
      <c r="AD80" s="661"/>
      <c r="AE80" s="661"/>
      <c r="AF80" s="661"/>
      <c r="AG80" s="661"/>
      <c r="AH80" s="662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750"/>
      <c r="G81" s="897"/>
      <c r="H81" s="764" t="e">
        <f>++LOOKUP(AI26,Hoja2!A5:A558,Hoja2!AC5:AC558)</f>
        <v>#N/A</v>
      </c>
      <c r="I81" s="764"/>
      <c r="J81" s="765"/>
      <c r="K81" s="766" t="e">
        <f t="shared" si="6"/>
        <v>#N/A</v>
      </c>
      <c r="L81" s="767"/>
      <c r="M81" s="768"/>
      <c r="N81" s="904"/>
      <c r="O81" s="1093" t="e">
        <f t="shared" ref="O81:O100" si="7">+IF(H81=3.4,"Recup","")</f>
        <v>#N/A</v>
      </c>
      <c r="P81" s="10">
        <f>+P80+1</f>
        <v>2</v>
      </c>
      <c r="Q81" s="660" t="e">
        <f>+(CHOOSE(LOOKUP(M15*100+M17,AQ52:AQ66,AR52:AR66),Hoja2!AC55,Hoja2!AC111,Hoja2!AC167,Hoja2!AC223,Hoja2!AC279,Hoja2!AC335,Hoja2!AC391,Hoja2!AC447,Hoja2!AC503,Hoja2!AC559))</f>
        <v>#N/A</v>
      </c>
      <c r="R81" s="661"/>
      <c r="S81" s="661"/>
      <c r="T81" s="661"/>
      <c r="U81" s="661"/>
      <c r="V81" s="661"/>
      <c r="W81" s="661"/>
      <c r="X81" s="661"/>
      <c r="Y81" s="661"/>
      <c r="Z81" s="661"/>
      <c r="AA81" s="661"/>
      <c r="AB81" s="661"/>
      <c r="AC81" s="661"/>
      <c r="AD81" s="661"/>
      <c r="AE81" s="661"/>
      <c r="AF81" s="661"/>
      <c r="AG81" s="661"/>
      <c r="AH81" s="662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750"/>
      <c r="G82" s="897"/>
      <c r="H82" s="764" t="e">
        <f>++LOOKUP(AI26,Hoja2!A5:A558,Hoja2!AD5:AD558)</f>
        <v>#N/A</v>
      </c>
      <c r="I82" s="764"/>
      <c r="J82" s="765"/>
      <c r="K82" s="766" t="e">
        <f t="shared" si="6"/>
        <v>#N/A</v>
      </c>
      <c r="L82" s="767"/>
      <c r="M82" s="768"/>
      <c r="N82" s="904"/>
      <c r="O82" s="1093" t="e">
        <f t="shared" si="7"/>
        <v>#N/A</v>
      </c>
      <c r="P82" s="10">
        <f t="shared" ref="P82:P87" si="8">+P81+1</f>
        <v>3</v>
      </c>
      <c r="Q82" s="660" t="e">
        <f>+(CHOOSE(LOOKUP(M15*100+M17,AQ52:AQ66,AR52:AR66),Hoja2!AD55,Hoja2!AD111,Hoja2!AD167,Hoja2!AD223,Hoja2!AD279,Hoja2!AD335,Hoja2!AD391,Hoja2!AD447,Hoja2!AD503,Hoja2!AD559))</f>
        <v>#N/A</v>
      </c>
      <c r="R82" s="661"/>
      <c r="S82" s="661"/>
      <c r="T82" s="661"/>
      <c r="U82" s="661"/>
      <c r="V82" s="661"/>
      <c r="W82" s="661"/>
      <c r="X82" s="661"/>
      <c r="Y82" s="661"/>
      <c r="Z82" s="661"/>
      <c r="AA82" s="661"/>
      <c r="AB82" s="661"/>
      <c r="AC82" s="661"/>
      <c r="AD82" s="661"/>
      <c r="AE82" s="661"/>
      <c r="AF82" s="661"/>
      <c r="AG82" s="661"/>
      <c r="AH82" s="662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750"/>
      <c r="G83" s="897"/>
      <c r="H83" s="764" t="e">
        <f>++LOOKUP(AI26,Hoja2!A5:A558,Hoja2!AE5:AE558)</f>
        <v>#N/A</v>
      </c>
      <c r="I83" s="764"/>
      <c r="J83" s="765"/>
      <c r="K83" s="766" t="e">
        <f t="shared" si="6"/>
        <v>#N/A</v>
      </c>
      <c r="L83" s="767"/>
      <c r="M83" s="768"/>
      <c r="N83" s="904"/>
      <c r="O83" s="1093" t="e">
        <f t="shared" si="7"/>
        <v>#N/A</v>
      </c>
      <c r="P83" s="10">
        <f t="shared" si="8"/>
        <v>4</v>
      </c>
      <c r="Q83" s="660" t="e">
        <f>+(CHOOSE(LOOKUP(M15*100+M17,AQ52:AQ66,AR52:AR66),Hoja2!AE55,Hoja2!AE111,Hoja2!AE167,Hoja2!AE223,Hoja2!AE279,Hoja2!AE335,Hoja2!AE391,Hoja2!AE447,Hoja2!AE503,Hoja2!AE559))</f>
        <v>#N/A</v>
      </c>
      <c r="R83" s="661"/>
      <c r="S83" s="661"/>
      <c r="T83" s="661"/>
      <c r="U83" s="661"/>
      <c r="V83" s="661"/>
      <c r="W83" s="661"/>
      <c r="X83" s="661"/>
      <c r="Y83" s="661"/>
      <c r="Z83" s="661"/>
      <c r="AA83" s="661"/>
      <c r="AB83" s="661"/>
      <c r="AC83" s="661"/>
      <c r="AD83" s="661"/>
      <c r="AE83" s="661"/>
      <c r="AF83" s="661"/>
      <c r="AG83" s="661"/>
      <c r="AH83" s="662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750"/>
      <c r="G84" s="897"/>
      <c r="H84" s="764" t="e">
        <f>++LOOKUP(AI26,Hoja2!A5:A558,Hoja2!AF5:AF558)</f>
        <v>#N/A</v>
      </c>
      <c r="I84" s="764"/>
      <c r="J84" s="765"/>
      <c r="K84" s="766" t="e">
        <f t="shared" si="6"/>
        <v>#N/A</v>
      </c>
      <c r="L84" s="767"/>
      <c r="M84" s="768"/>
      <c r="N84" s="904"/>
      <c r="O84" s="1093" t="e">
        <f t="shared" si="7"/>
        <v>#N/A</v>
      </c>
      <c r="P84" s="10">
        <f t="shared" si="8"/>
        <v>5</v>
      </c>
      <c r="Q84" s="660" t="e">
        <f>+(CHOOSE(LOOKUP(M15*100+M17,AQ52:AQ66,AR52:AR66),Hoja2!AF55,Hoja2!AF111,Hoja2!AF167,Hoja2!AF223,Hoja2!AF279,Hoja2!AF335,Hoja2!AF391,Hoja2!AF447,Hoja2!AF503,Hoja2!AF559))</f>
        <v>#N/A</v>
      </c>
      <c r="R84" s="661"/>
      <c r="S84" s="661"/>
      <c r="T84" s="661"/>
      <c r="U84" s="661"/>
      <c r="V84" s="661"/>
      <c r="W84" s="661"/>
      <c r="X84" s="661"/>
      <c r="Y84" s="661"/>
      <c r="Z84" s="661"/>
      <c r="AA84" s="661"/>
      <c r="AB84" s="661"/>
      <c r="AC84" s="661"/>
      <c r="AD84" s="661"/>
      <c r="AE84" s="661"/>
      <c r="AF84" s="661"/>
      <c r="AG84" s="661"/>
      <c r="AH84" s="662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750"/>
      <c r="G85" s="897"/>
      <c r="H85" s="764" t="e">
        <f>++LOOKUP(AI26,Hoja2!A5:A558,Hoja2!AG5:AG558)</f>
        <v>#N/A</v>
      </c>
      <c r="I85" s="764"/>
      <c r="J85" s="765"/>
      <c r="K85" s="766" t="e">
        <f t="shared" si="6"/>
        <v>#N/A</v>
      </c>
      <c r="L85" s="767"/>
      <c r="M85" s="768"/>
      <c r="N85" s="904"/>
      <c r="O85" s="1093" t="e">
        <f t="shared" si="7"/>
        <v>#N/A</v>
      </c>
      <c r="P85" s="10">
        <f t="shared" si="8"/>
        <v>6</v>
      </c>
      <c r="Q85" s="660" t="e">
        <f>+(CHOOSE(LOOKUP(M15*100+M17,AQ52:AQ66,AR52:AR66),Hoja2!AG55,Hoja2!AG111,Hoja2!AG167,Hoja2!AG223,Hoja2!AG279,Hoja2!AG335,Hoja2!AG391,Hoja2!AG447,Hoja2!AG503,Hoja2!AG559))</f>
        <v>#N/A</v>
      </c>
      <c r="R85" s="661"/>
      <c r="S85" s="661"/>
      <c r="T85" s="661"/>
      <c r="U85" s="661"/>
      <c r="V85" s="661"/>
      <c r="W85" s="661"/>
      <c r="X85" s="661"/>
      <c r="Y85" s="661"/>
      <c r="Z85" s="661"/>
      <c r="AA85" s="661"/>
      <c r="AB85" s="661"/>
      <c r="AC85" s="661"/>
      <c r="AD85" s="661"/>
      <c r="AE85" s="661"/>
      <c r="AF85" s="661"/>
      <c r="AG85" s="661"/>
      <c r="AH85" s="662"/>
      <c r="AM85" s="1"/>
      <c r="AN85" s="1"/>
      <c r="AO85" s="1"/>
      <c r="AP85" s="1"/>
    </row>
    <row r="86" spans="1:42" ht="19.2" thickTop="1" thickBot="1" x14ac:dyDescent="0.4">
      <c r="A86" s="1"/>
      <c r="B86" s="1"/>
      <c r="C86" s="1"/>
      <c r="D86" s="1"/>
      <c r="E86" s="1"/>
      <c r="F86" s="750"/>
      <c r="G86" s="897"/>
      <c r="H86" s="764" t="e">
        <f>++LOOKUP(AI26,Hoja2!A5:A558,Hoja2!AH5:AH558)</f>
        <v>#N/A</v>
      </c>
      <c r="I86" s="764"/>
      <c r="J86" s="765"/>
      <c r="K86" s="766" t="e">
        <f t="shared" si="6"/>
        <v>#N/A</v>
      </c>
      <c r="L86" s="767"/>
      <c r="M86" s="768"/>
      <c r="N86" s="904"/>
      <c r="O86" s="1093" t="e">
        <f t="shared" si="7"/>
        <v>#N/A</v>
      </c>
      <c r="P86" s="10">
        <f t="shared" si="8"/>
        <v>7</v>
      </c>
      <c r="Q86" s="660" t="e">
        <f>+(CHOOSE(LOOKUP(M15*100+M17,AQ52:AQ66,AR52:AR66),Hoja2!AH55,Hoja2!AH111,Hoja2!AH167,Hoja2!AH223,Hoja2!AH279,Hoja2!AH335,Hoja2!AH391,Hoja2!AH447,Hoja2!AH503,Hoja2!AH559))</f>
        <v>#N/A</v>
      </c>
      <c r="R86" s="661"/>
      <c r="S86" s="661"/>
      <c r="T86" s="661"/>
      <c r="U86" s="661"/>
      <c r="V86" s="661"/>
      <c r="W86" s="661"/>
      <c r="X86" s="661"/>
      <c r="Y86" s="661"/>
      <c r="Z86" s="661"/>
      <c r="AA86" s="661"/>
      <c r="AB86" s="661"/>
      <c r="AC86" s="661"/>
      <c r="AD86" s="661"/>
      <c r="AE86" s="661"/>
      <c r="AF86" s="661"/>
      <c r="AG86" s="661"/>
      <c r="AH86" s="662"/>
      <c r="AM86" s="1"/>
      <c r="AN86" s="1"/>
      <c r="AO86" s="1"/>
      <c r="AP86" s="1"/>
    </row>
    <row r="87" spans="1:42" ht="19.2" thickTop="1" thickBot="1" x14ac:dyDescent="0.4">
      <c r="A87" s="1"/>
      <c r="B87" s="1"/>
      <c r="C87" s="1"/>
      <c r="D87" s="1"/>
      <c r="E87" s="1"/>
      <c r="F87" s="750"/>
      <c r="G87" s="897"/>
      <c r="H87" s="764" t="e">
        <f>++LOOKUP(AI26,Hoja2!A5:A558,Hoja2!AI5:AI558)</f>
        <v>#N/A</v>
      </c>
      <c r="I87" s="764"/>
      <c r="J87" s="765"/>
      <c r="K87" s="766" t="e">
        <f t="shared" si="6"/>
        <v>#N/A</v>
      </c>
      <c r="L87" s="767"/>
      <c r="M87" s="768"/>
      <c r="N87" s="904"/>
      <c r="O87" s="1093" t="e">
        <f t="shared" si="7"/>
        <v>#N/A</v>
      </c>
      <c r="P87" s="10">
        <f t="shared" si="8"/>
        <v>8</v>
      </c>
      <c r="Q87" s="660" t="e">
        <f>+(CHOOSE(LOOKUP(M15*100+M17,AQ52:AQ66,AR52:AR66),Hoja2!AI55,Hoja2!AI111,Hoja2!AI167,Hoja2!AI223,Hoja2!AI279,Hoja2!AI335,Hoja2!AI391,Hoja2!AI447,Hoja2!AI503,Hoja2!AI559))</f>
        <v>#N/A</v>
      </c>
      <c r="R87" s="661"/>
      <c r="S87" s="661"/>
      <c r="T87" s="661"/>
      <c r="U87" s="661"/>
      <c r="V87" s="661"/>
      <c r="W87" s="661"/>
      <c r="X87" s="661"/>
      <c r="Y87" s="661"/>
      <c r="Z87" s="661"/>
      <c r="AA87" s="661"/>
      <c r="AB87" s="661"/>
      <c r="AC87" s="661"/>
      <c r="AD87" s="661"/>
      <c r="AE87" s="661"/>
      <c r="AF87" s="661"/>
      <c r="AG87" s="661"/>
      <c r="AH87" s="662"/>
      <c r="AM87" s="1"/>
      <c r="AN87" s="1"/>
      <c r="AO87" s="1"/>
      <c r="AP87" s="1"/>
    </row>
    <row r="88" spans="1:42" ht="19.2" thickTop="1" thickBot="1" x14ac:dyDescent="0.4">
      <c r="A88" s="1"/>
      <c r="B88" s="1"/>
      <c r="C88" s="1"/>
      <c r="D88" s="1"/>
      <c r="E88" s="1"/>
      <c r="F88" s="750"/>
      <c r="G88" s="897"/>
      <c r="H88" s="764" t="e">
        <f>++LOOKUP(AI26,Hoja2!A5:A558,Hoja2!AJ5:AJ558)</f>
        <v>#N/A</v>
      </c>
      <c r="I88" s="764"/>
      <c r="J88" s="765"/>
      <c r="K88" s="766" t="e">
        <f t="shared" si="6"/>
        <v>#N/A</v>
      </c>
      <c r="L88" s="767"/>
      <c r="M88" s="768"/>
      <c r="N88" s="904"/>
      <c r="O88" s="1093" t="e">
        <f t="shared" si="7"/>
        <v>#N/A</v>
      </c>
      <c r="P88" s="10">
        <f t="shared" ref="P88:P100" si="9">+P87+1</f>
        <v>9</v>
      </c>
      <c r="Q88" s="660" t="e">
        <f>+(CHOOSE(LOOKUP(M15*100+M17,AQ52:AQ66,AR52:AR66),Hoja2!AJ55,Hoja2!AJ111,Hoja2!AJ167,Hoja2!AJ223,Hoja2!AJ279,Hoja2!AJ335,Hoja2!AJ391,Hoja2!AJ447,Hoja2!AJ503,Hoja2!AJ559))</f>
        <v>#N/A</v>
      </c>
      <c r="R88" s="661"/>
      <c r="S88" s="661"/>
      <c r="T88" s="661"/>
      <c r="U88" s="661"/>
      <c r="V88" s="661"/>
      <c r="W88" s="661"/>
      <c r="X88" s="661"/>
      <c r="Y88" s="661"/>
      <c r="Z88" s="661"/>
      <c r="AA88" s="661"/>
      <c r="AB88" s="661"/>
      <c r="AC88" s="661"/>
      <c r="AD88" s="661"/>
      <c r="AE88" s="661"/>
      <c r="AF88" s="661"/>
      <c r="AG88" s="661"/>
      <c r="AH88" s="662"/>
      <c r="AM88" s="1"/>
      <c r="AN88" s="1"/>
      <c r="AO88" s="1"/>
      <c r="AP88" s="1"/>
    </row>
    <row r="89" spans="1:42" ht="19.2" thickTop="1" thickBot="1" x14ac:dyDescent="0.4">
      <c r="A89" s="1"/>
      <c r="B89" s="1"/>
      <c r="C89" s="1"/>
      <c r="D89" s="1"/>
      <c r="E89" s="1"/>
      <c r="F89" s="750"/>
      <c r="G89" s="897"/>
      <c r="H89" s="764" t="e">
        <f>++LOOKUP(AI26,Hoja2!A5:A558,Hoja2!AK5:AK558)</f>
        <v>#N/A</v>
      </c>
      <c r="I89" s="764"/>
      <c r="J89" s="765"/>
      <c r="K89" s="766" t="e">
        <f t="shared" si="6"/>
        <v>#N/A</v>
      </c>
      <c r="L89" s="767"/>
      <c r="M89" s="768"/>
      <c r="N89" s="904"/>
      <c r="O89" s="1093" t="e">
        <f t="shared" si="7"/>
        <v>#N/A</v>
      </c>
      <c r="P89" s="10">
        <f t="shared" si="9"/>
        <v>10</v>
      </c>
      <c r="Q89" s="660" t="e">
        <f>+(CHOOSE(LOOKUP(M15*100+M17,AQ52:AQ66,AR52:AR66),Hoja2!AK55,Hoja2!AK111,Hoja2!AK167,Hoja2!AK223,Hoja2!AK279,Hoja2!AK335,Hoja2!AK391,Hoja2!AK447,Hoja2!AK503,Hoja2!AK559))</f>
        <v>#N/A</v>
      </c>
      <c r="R89" s="661"/>
      <c r="S89" s="661"/>
      <c r="T89" s="661"/>
      <c r="U89" s="661"/>
      <c r="V89" s="661"/>
      <c r="W89" s="661"/>
      <c r="X89" s="661"/>
      <c r="Y89" s="661"/>
      <c r="Z89" s="661"/>
      <c r="AA89" s="661"/>
      <c r="AB89" s="661"/>
      <c r="AC89" s="661"/>
      <c r="AD89" s="661"/>
      <c r="AE89" s="661"/>
      <c r="AF89" s="661"/>
      <c r="AG89" s="661"/>
      <c r="AH89" s="662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751"/>
      <c r="G90" s="898"/>
      <c r="H90" s="764" t="e">
        <f>++LOOKUP(AI26,Hoja2!A5:A558,Hoja2!AL5:AL558)</f>
        <v>#N/A</v>
      </c>
      <c r="I90" s="764"/>
      <c r="J90" s="765"/>
      <c r="K90" s="766" t="e">
        <f t="shared" si="6"/>
        <v>#N/A</v>
      </c>
      <c r="L90" s="767"/>
      <c r="M90" s="768"/>
      <c r="N90" s="905"/>
      <c r="O90" s="1093" t="e">
        <f t="shared" si="7"/>
        <v>#N/A</v>
      </c>
      <c r="P90" s="10">
        <f t="shared" si="9"/>
        <v>11</v>
      </c>
      <c r="Q90" s="660" t="e">
        <f>+(CHOOSE(LOOKUP(M15*100+M17,AQ52:AQ66,AR52:AR66),Hoja2!AL55,Hoja2!AL111,Hoja2!AL167,Hoja2!AL223,Hoja2!AL279,Hoja2!AL335,Hoja2!AL391,Hoja2!AL447,Hoja2!AL503,Hoja2!AL559))</f>
        <v>#N/A</v>
      </c>
      <c r="R90" s="661"/>
      <c r="S90" s="661"/>
      <c r="T90" s="661"/>
      <c r="U90" s="661"/>
      <c r="V90" s="661"/>
      <c r="W90" s="661"/>
      <c r="X90" s="661"/>
      <c r="Y90" s="661"/>
      <c r="Z90" s="661"/>
      <c r="AA90" s="661"/>
      <c r="AB90" s="661"/>
      <c r="AC90" s="661"/>
      <c r="AD90" s="661"/>
      <c r="AE90" s="661"/>
      <c r="AF90" s="661"/>
      <c r="AG90" s="661"/>
      <c r="AH90" s="662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755" t="s">
        <v>205</v>
      </c>
      <c r="G91" s="888" t="e">
        <f>+G80</f>
        <v>#N/A</v>
      </c>
      <c r="H91" s="764" t="e">
        <f>++LOOKUP(AI26,Hoja2!A5:A558,Hoja2!AM5:AM558)</f>
        <v>#N/A</v>
      </c>
      <c r="I91" s="764"/>
      <c r="J91" s="765"/>
      <c r="K91" s="766" t="e">
        <f t="shared" si="6"/>
        <v>#N/A</v>
      </c>
      <c r="L91" s="767"/>
      <c r="M91" s="768"/>
      <c r="N91" s="901" t="e">
        <f>+SUM(H91:J97)/IF(COUNTIF(H91:J97,"&gt;0")=0,1,COUNTIF(H91:J97,"&gt;0"))</f>
        <v>#N/A</v>
      </c>
      <c r="O91" s="1093" t="e">
        <f t="shared" si="7"/>
        <v>#N/A</v>
      </c>
      <c r="P91" s="10">
        <f t="shared" si="9"/>
        <v>12</v>
      </c>
      <c r="Q91" s="660" t="e">
        <f>+(CHOOSE(LOOKUP(M15*100+M17,AQ52:AQ66,AR52:AR66),Hoja2!AM55,Hoja2!AM111,Hoja2!AM167,Hoja2!AM223,Hoja2!AM279,Hoja2!AM335,Hoja2!AM391,Hoja2!AM447,Hoja2!AM503,Hoja2!AM559))</f>
        <v>#N/A</v>
      </c>
      <c r="R91" s="661"/>
      <c r="S91" s="661"/>
      <c r="T91" s="661"/>
      <c r="U91" s="661"/>
      <c r="V91" s="661"/>
      <c r="W91" s="661"/>
      <c r="X91" s="661"/>
      <c r="Y91" s="661"/>
      <c r="Z91" s="661"/>
      <c r="AA91" s="661"/>
      <c r="AB91" s="661"/>
      <c r="AC91" s="661"/>
      <c r="AD91" s="661"/>
      <c r="AE91" s="661"/>
      <c r="AF91" s="661"/>
      <c r="AG91" s="661"/>
      <c r="AH91" s="662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750"/>
      <c r="G92" s="889"/>
      <c r="H92" s="764" t="e">
        <f>++LOOKUP(AI26,Hoja2!A5:A558,Hoja2!AN5:AN558)</f>
        <v>#N/A</v>
      </c>
      <c r="I92" s="764"/>
      <c r="J92" s="765"/>
      <c r="K92" s="766" t="e">
        <f t="shared" si="6"/>
        <v>#N/A</v>
      </c>
      <c r="L92" s="767"/>
      <c r="M92" s="768"/>
      <c r="N92" s="902"/>
      <c r="O92" s="1093" t="e">
        <f t="shared" si="7"/>
        <v>#N/A</v>
      </c>
      <c r="P92" s="10">
        <f t="shared" si="9"/>
        <v>13</v>
      </c>
      <c r="Q92" s="660" t="e">
        <f>+(CHOOSE(LOOKUP(M15*100+M17,AQ52:AQ66,AR52:AR66),Hoja2!AN55,Hoja2!AN111,Hoja2!AN167,Hoja2!AN223,Hoja2!AN279,Hoja2!AN335,Hoja2!AN391,Hoja2!AN447,Hoja2!AN503,Hoja2!AN559))</f>
        <v>#N/A</v>
      </c>
      <c r="R92" s="661"/>
      <c r="S92" s="661"/>
      <c r="T92" s="661"/>
      <c r="U92" s="661"/>
      <c r="V92" s="661"/>
      <c r="W92" s="661"/>
      <c r="X92" s="661"/>
      <c r="Y92" s="661"/>
      <c r="Z92" s="661"/>
      <c r="AA92" s="661"/>
      <c r="AB92" s="661"/>
      <c r="AC92" s="661"/>
      <c r="AD92" s="661"/>
      <c r="AE92" s="661"/>
      <c r="AF92" s="661"/>
      <c r="AG92" s="661"/>
      <c r="AH92" s="662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750"/>
      <c r="G93" s="889"/>
      <c r="H93" s="764" t="e">
        <f>++LOOKUP(AI26,Hoja2!A5:A558,Hoja2!AO5:AO558)</f>
        <v>#N/A</v>
      </c>
      <c r="I93" s="764"/>
      <c r="J93" s="765"/>
      <c r="K93" s="766" t="e">
        <f t="shared" si="6"/>
        <v>#N/A</v>
      </c>
      <c r="L93" s="767"/>
      <c r="M93" s="768"/>
      <c r="N93" s="902"/>
      <c r="O93" s="1093" t="e">
        <f t="shared" si="7"/>
        <v>#N/A</v>
      </c>
      <c r="P93" s="10">
        <f t="shared" si="9"/>
        <v>14</v>
      </c>
      <c r="Q93" s="660" t="e">
        <f>+(CHOOSE(LOOKUP(M15*100+M17,AQ52:AQ66,AR52:AR66),Hoja2!AO55,Hoja2!AO111,Hoja2!AO167,Hoja2!AO223,Hoja2!AO279,Hoja2!AO335,Hoja2!AO391,Hoja2!AO447,Hoja2!AO503,Hoja2!AO559))</f>
        <v>#N/A</v>
      </c>
      <c r="R93" s="661"/>
      <c r="S93" s="661"/>
      <c r="T93" s="661"/>
      <c r="U93" s="661"/>
      <c r="V93" s="661"/>
      <c r="W93" s="661"/>
      <c r="X93" s="661"/>
      <c r="Y93" s="661"/>
      <c r="Z93" s="661"/>
      <c r="AA93" s="661"/>
      <c r="AB93" s="661"/>
      <c r="AC93" s="661"/>
      <c r="AD93" s="661"/>
      <c r="AE93" s="661"/>
      <c r="AF93" s="661"/>
      <c r="AG93" s="661"/>
      <c r="AH93" s="662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750"/>
      <c r="G94" s="889"/>
      <c r="H94" s="764" t="e">
        <f>++LOOKUP(AI26,Hoja2!A5:A558,Hoja2!AP5:AP558)</f>
        <v>#N/A</v>
      </c>
      <c r="I94" s="764"/>
      <c r="J94" s="765"/>
      <c r="K94" s="766" t="e">
        <f t="shared" si="6"/>
        <v>#N/A</v>
      </c>
      <c r="L94" s="767"/>
      <c r="M94" s="768"/>
      <c r="N94" s="902"/>
      <c r="O94" s="1093" t="e">
        <f t="shared" si="7"/>
        <v>#N/A</v>
      </c>
      <c r="P94" s="10">
        <f t="shared" si="9"/>
        <v>15</v>
      </c>
      <c r="Q94" s="660" t="e">
        <f>+(CHOOSE(LOOKUP(M15*100+M17,AQ52:AQ66,AR52:AR66),Hoja2!AP55,Hoja2!AP111,Hoja2!AP167,Hoja2!AP223,Hoja2!AP279,Hoja2!AP335,Hoja2!AP391,Hoja2!AP447,Hoja2!AP503,Hoja2!AP559))</f>
        <v>#N/A</v>
      </c>
      <c r="R94" s="661"/>
      <c r="S94" s="661"/>
      <c r="T94" s="661"/>
      <c r="U94" s="661"/>
      <c r="V94" s="661"/>
      <c r="W94" s="661"/>
      <c r="X94" s="661"/>
      <c r="Y94" s="661"/>
      <c r="Z94" s="661"/>
      <c r="AA94" s="661"/>
      <c r="AB94" s="661"/>
      <c r="AC94" s="661"/>
      <c r="AD94" s="661"/>
      <c r="AE94" s="661"/>
      <c r="AF94" s="661"/>
      <c r="AG94" s="661"/>
      <c r="AH94" s="662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750"/>
      <c r="G95" s="889"/>
      <c r="H95" s="764" t="e">
        <f>++LOOKUP(AI26,Hoja2!A5:A558,Hoja2!AQ5:AQ558)</f>
        <v>#N/A</v>
      </c>
      <c r="I95" s="764"/>
      <c r="J95" s="765"/>
      <c r="K95" s="766" t="e">
        <f t="shared" si="6"/>
        <v>#N/A</v>
      </c>
      <c r="L95" s="767"/>
      <c r="M95" s="768"/>
      <c r="N95" s="902"/>
      <c r="O95" s="1093" t="e">
        <f t="shared" si="7"/>
        <v>#N/A</v>
      </c>
      <c r="P95" s="10">
        <f t="shared" si="9"/>
        <v>16</v>
      </c>
      <c r="Q95" s="660" t="e">
        <f>+(CHOOSE(LOOKUP(M15*100+M17,AQ52:AQ66,AR52:AR66),Hoja2!AQ55,Hoja2!AQ111,Hoja2!AQ167,Hoja2!AQ223,Hoja2!AQ279,Hoja2!AQ335,Hoja2!AQ391,Hoja2!AQ447,Hoja2!AQ503,Hoja2!AQ559))</f>
        <v>#N/A</v>
      </c>
      <c r="R95" s="661"/>
      <c r="S95" s="661"/>
      <c r="T95" s="661"/>
      <c r="U95" s="661"/>
      <c r="V95" s="661"/>
      <c r="W95" s="661"/>
      <c r="X95" s="661"/>
      <c r="Y95" s="661"/>
      <c r="Z95" s="661"/>
      <c r="AA95" s="661"/>
      <c r="AB95" s="661"/>
      <c r="AC95" s="661"/>
      <c r="AD95" s="661"/>
      <c r="AE95" s="661"/>
      <c r="AF95" s="661"/>
      <c r="AG95" s="661"/>
      <c r="AH95" s="662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750"/>
      <c r="G96" s="889"/>
      <c r="H96" s="764" t="e">
        <f>++LOOKUP(AI26,Hoja2!A5:A558,Hoja2!AR5:AR558)</f>
        <v>#N/A</v>
      </c>
      <c r="I96" s="764"/>
      <c r="J96" s="765"/>
      <c r="K96" s="766" t="e">
        <f t="shared" si="6"/>
        <v>#N/A</v>
      </c>
      <c r="L96" s="767"/>
      <c r="M96" s="768"/>
      <c r="N96" s="902"/>
      <c r="O96" s="1093" t="e">
        <f t="shared" si="7"/>
        <v>#N/A</v>
      </c>
      <c r="P96" s="10">
        <f t="shared" si="9"/>
        <v>17</v>
      </c>
      <c r="Q96" s="660" t="e">
        <f>+(CHOOSE(LOOKUP(M15*100+M17,AQ52:AQ66,AR52:AR66),Hoja2!AR55,Hoja2!AR111,Hoja2!AR167,Hoja2!AR223,Hoja2!AR279,Hoja2!AR335,Hoja2!AR391,Hoja2!AR447,Hoja2!AR503,Hoja2!AR559))</f>
        <v>#N/A</v>
      </c>
      <c r="R96" s="661"/>
      <c r="S96" s="661"/>
      <c r="T96" s="661"/>
      <c r="U96" s="661"/>
      <c r="V96" s="661"/>
      <c r="W96" s="661"/>
      <c r="X96" s="661"/>
      <c r="Y96" s="661"/>
      <c r="Z96" s="661"/>
      <c r="AA96" s="661"/>
      <c r="AB96" s="661"/>
      <c r="AC96" s="661"/>
      <c r="AD96" s="661"/>
      <c r="AE96" s="661"/>
      <c r="AF96" s="661"/>
      <c r="AG96" s="661"/>
      <c r="AH96" s="662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751"/>
      <c r="G97" s="890"/>
      <c r="H97" s="764" t="e">
        <f>++LOOKUP(AI26,Hoja2!A5:A558,Hoja2!AS5:AS558)</f>
        <v>#N/A</v>
      </c>
      <c r="I97" s="764"/>
      <c r="J97" s="765"/>
      <c r="K97" s="766" t="e">
        <f t="shared" si="6"/>
        <v>#N/A</v>
      </c>
      <c r="L97" s="767"/>
      <c r="M97" s="768"/>
      <c r="N97" s="903"/>
      <c r="O97" s="1093" t="e">
        <f t="shared" si="7"/>
        <v>#N/A</v>
      </c>
      <c r="P97" s="10">
        <f t="shared" si="9"/>
        <v>18</v>
      </c>
      <c r="Q97" s="660" t="e">
        <f>+(CHOOSE(LOOKUP(M15*100+M17,AQ52:AQ66,AR52:AR66),Hoja2!AS55,Hoja2!AS111,Hoja2!AS167,Hoja2!AS223,Hoja2!AS279,Hoja2!AS335,Hoja2!AS391,Hoja2!AS447,Hoja2!AS503,Hoja2!AS559))</f>
        <v>#N/A</v>
      </c>
      <c r="R97" s="661"/>
      <c r="S97" s="661"/>
      <c r="T97" s="661"/>
      <c r="U97" s="661"/>
      <c r="V97" s="661"/>
      <c r="W97" s="661"/>
      <c r="X97" s="661"/>
      <c r="Y97" s="661"/>
      <c r="Z97" s="661"/>
      <c r="AA97" s="661"/>
      <c r="AB97" s="661"/>
      <c r="AC97" s="661"/>
      <c r="AD97" s="661"/>
      <c r="AE97" s="661"/>
      <c r="AF97" s="661"/>
      <c r="AG97" s="661"/>
      <c r="AH97" s="662"/>
      <c r="AM97" s="1"/>
      <c r="AN97" s="1"/>
      <c r="AO97" s="1"/>
      <c r="AP97" s="1"/>
    </row>
    <row r="98" spans="1:42" ht="28.2" thickTop="1" thickBot="1" x14ac:dyDescent="0.4">
      <c r="A98" s="1"/>
      <c r="B98" s="1"/>
      <c r="C98" s="1"/>
      <c r="D98" s="1"/>
      <c r="E98" s="1"/>
      <c r="F98" s="755" t="s">
        <v>206</v>
      </c>
      <c r="G98" s="540" t="e">
        <f>+G70</f>
        <v>#N/A</v>
      </c>
      <c r="H98" s="764" t="e">
        <f>++LOOKUP(AI26,Hoja2!A5:A558,Hoja2!AT5:AT558)</f>
        <v>#N/A</v>
      </c>
      <c r="I98" s="764"/>
      <c r="J98" s="765"/>
      <c r="K98" s="766" t="e">
        <f t="shared" si="6"/>
        <v>#N/A</v>
      </c>
      <c r="L98" s="767"/>
      <c r="M98" s="768"/>
      <c r="N98" s="541" t="e">
        <f>+H98</f>
        <v>#N/A</v>
      </c>
      <c r="O98" s="1093" t="e">
        <f t="shared" si="7"/>
        <v>#N/A</v>
      </c>
      <c r="P98" s="10">
        <f t="shared" si="9"/>
        <v>19</v>
      </c>
      <c r="Q98" s="660" t="e">
        <f>+(CHOOSE(LOOKUP(M15*100+M17,AQ52:AQ66,AR52:AR66),Hoja2!AT55,Hoja2!AT111,Hoja2!AT167,Hoja2!AT223,Hoja2!AT279,Hoja2!AT335,Hoja2!AT391,Hoja2!AT447,Hoja2!AT503,Hoja2!AT559))</f>
        <v>#N/A</v>
      </c>
      <c r="R98" s="661"/>
      <c r="S98" s="661"/>
      <c r="T98" s="661"/>
      <c r="U98" s="661"/>
      <c r="V98" s="661"/>
      <c r="W98" s="661"/>
      <c r="X98" s="661"/>
      <c r="Y98" s="661"/>
      <c r="Z98" s="661"/>
      <c r="AA98" s="661"/>
      <c r="AB98" s="661"/>
      <c r="AC98" s="661"/>
      <c r="AD98" s="661"/>
      <c r="AE98" s="661"/>
      <c r="AF98" s="661"/>
      <c r="AG98" s="661"/>
      <c r="AH98" s="662"/>
      <c r="AM98" s="1"/>
      <c r="AN98" s="1"/>
      <c r="AO98" s="1"/>
      <c r="AP98" s="1"/>
    </row>
    <row r="99" spans="1:42" ht="25.2" thickTop="1" thickBot="1" x14ac:dyDescent="0.4">
      <c r="A99" s="1"/>
      <c r="B99" s="1"/>
      <c r="C99" s="1"/>
      <c r="D99" s="1"/>
      <c r="E99" s="1"/>
      <c r="F99" s="750"/>
      <c r="G99" s="540" t="e">
        <f>+G71</f>
        <v>#N/A</v>
      </c>
      <c r="H99" s="764" t="e">
        <f>++LOOKUP(AI26,Hoja2!A5:A558,Hoja2!AU5:AU558)</f>
        <v>#N/A</v>
      </c>
      <c r="I99" s="764"/>
      <c r="J99" s="765"/>
      <c r="K99" s="766" t="e">
        <f t="shared" si="6"/>
        <v>#N/A</v>
      </c>
      <c r="L99" s="767"/>
      <c r="M99" s="768"/>
      <c r="N99" s="541" t="e">
        <f>+H99</f>
        <v>#N/A</v>
      </c>
      <c r="O99" s="1093" t="e">
        <f t="shared" si="7"/>
        <v>#N/A</v>
      </c>
      <c r="P99" s="10">
        <f t="shared" si="9"/>
        <v>20</v>
      </c>
      <c r="Q99" s="660" t="e">
        <f>+(CHOOSE(LOOKUP(M15*100+M17,AQ52:AQ66,AR52:AR66),Hoja2!AU55,Hoja2!AU111,Hoja2!AU167,Hoja2!AU223,Hoja2!AU279,Hoja2!AU335,Hoja2!AU391,Hoja2!AU447,Hoja2!AU503,Hoja2!AU559))</f>
        <v>#N/A</v>
      </c>
      <c r="R99" s="661"/>
      <c r="S99" s="661"/>
      <c r="T99" s="661"/>
      <c r="U99" s="661"/>
      <c r="V99" s="661"/>
      <c r="W99" s="661"/>
      <c r="X99" s="661"/>
      <c r="Y99" s="661"/>
      <c r="Z99" s="661"/>
      <c r="AA99" s="661"/>
      <c r="AB99" s="661"/>
      <c r="AC99" s="661"/>
      <c r="AD99" s="661"/>
      <c r="AE99" s="661"/>
      <c r="AF99" s="661"/>
      <c r="AG99" s="661"/>
      <c r="AH99" s="662"/>
      <c r="AM99" s="1"/>
      <c r="AN99" s="1"/>
      <c r="AO99" s="1"/>
      <c r="AP99" s="1"/>
    </row>
    <row r="100" spans="1:42" ht="25.2" thickTop="1" thickBot="1" x14ac:dyDescent="0.4">
      <c r="A100" s="1"/>
      <c r="B100" s="1"/>
      <c r="C100" s="1"/>
      <c r="D100" s="1"/>
      <c r="E100" s="1"/>
      <c r="F100" s="750"/>
      <c r="G100" s="540" t="e">
        <f>+G72</f>
        <v>#N/A</v>
      </c>
      <c r="H100" s="764" t="e">
        <f>++LOOKUP(AI26,Hoja2!A5:A558,Hoja2!AV5:AV558)</f>
        <v>#N/A</v>
      </c>
      <c r="I100" s="764"/>
      <c r="J100" s="765"/>
      <c r="K100" s="766" t="e">
        <f t="shared" si="6"/>
        <v>#N/A</v>
      </c>
      <c r="L100" s="767"/>
      <c r="M100" s="768"/>
      <c r="N100" s="541" t="e">
        <f>+H100</f>
        <v>#N/A</v>
      </c>
      <c r="O100" s="1093" t="e">
        <f t="shared" si="7"/>
        <v>#N/A</v>
      </c>
      <c r="P100" s="10">
        <f t="shared" si="9"/>
        <v>21</v>
      </c>
      <c r="Q100" s="660" t="e">
        <f>+(CHOOSE(LOOKUP(M15*100+M17,AQ52:AQ66,AR52:AR66),Hoja2!AV55,Hoja2!AV111,Hoja2!AV167,Hoja2!AV223,Hoja2!AV279,Hoja2!AV335,Hoja2!AV391,Hoja2!AV447,Hoja2!AV503,Hoja2!AV559))</f>
        <v>#N/A</v>
      </c>
      <c r="R100" s="661"/>
      <c r="S100" s="661"/>
      <c r="T100" s="661"/>
      <c r="U100" s="661"/>
      <c r="V100" s="661"/>
      <c r="W100" s="661"/>
      <c r="X100" s="661"/>
      <c r="Y100" s="661"/>
      <c r="Z100" s="661"/>
      <c r="AA100" s="661"/>
      <c r="AB100" s="661"/>
      <c r="AC100" s="661"/>
      <c r="AD100" s="661"/>
      <c r="AE100" s="661"/>
      <c r="AF100" s="661"/>
      <c r="AG100" s="661"/>
      <c r="AH100" s="662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750"/>
      <c r="G101" s="3"/>
      <c r="H101" s="773"/>
      <c r="I101" s="764"/>
      <c r="J101" s="765"/>
      <c r="K101" s="766" t="str">
        <f t="shared" si="6"/>
        <v/>
      </c>
      <c r="L101" s="767"/>
      <c r="M101" s="768"/>
      <c r="N101" s="3"/>
      <c r="O101" s="3"/>
      <c r="P101" s="10"/>
      <c r="Q101" s="774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5"/>
      <c r="AE101" s="775"/>
      <c r="AF101" s="775"/>
      <c r="AG101" s="775"/>
      <c r="AH101" s="776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777" t="s">
        <v>210</v>
      </c>
      <c r="H102" s="778"/>
      <c r="I102" s="757" t="e">
        <f>+G80*N80*IF(N91=0,2,1)+G91*N91+G98*N98+G99*N99+G100*N100</f>
        <v>#N/A</v>
      </c>
      <c r="J102" s="758"/>
      <c r="K102" s="766" t="e">
        <f>+IF(I102=0,"",CHOOSE(IF(I102&lt;1,1,IF(I102&gt;4.6,I102+0.3,I102)),"Bj","Bj","Bs","A","S"))</f>
        <v>#N/A</v>
      </c>
      <c r="L102" s="767"/>
      <c r="M102" s="768"/>
      <c r="N102" s="3"/>
      <c r="O102" s="3"/>
      <c r="P102" s="759" t="s">
        <v>212</v>
      </c>
      <c r="Q102" s="760"/>
      <c r="R102" s="760"/>
      <c r="S102" s="760"/>
      <c r="T102" s="760"/>
      <c r="U102" s="760"/>
      <c r="V102" s="760"/>
      <c r="W102" s="760"/>
      <c r="X102" s="760"/>
      <c r="Y102" s="760"/>
      <c r="Z102" s="760"/>
      <c r="AA102" s="760"/>
      <c r="AB102" s="760"/>
      <c r="AC102" s="760"/>
      <c r="AD102" s="760"/>
      <c r="AE102" s="760"/>
      <c r="AF102" s="760"/>
      <c r="AG102" s="760"/>
      <c r="AH102" s="761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822" t="e">
        <f>+IF(I102=0,"",IF(I102&lt;3,"REPRUEBA",IF(I102&lt;4,"DEBE MEJORAR","FELICITACIONES")))</f>
        <v>#N/A</v>
      </c>
      <c r="J103" s="823"/>
      <c r="K103" s="823"/>
      <c r="L103" s="824"/>
      <c r="M103" s="14"/>
      <c r="P103" s="825" t="str">
        <f>+P75</f>
        <v>INASISTENCIAS:</v>
      </c>
      <c r="Q103" s="826"/>
      <c r="R103" s="826"/>
      <c r="S103" s="826"/>
      <c r="T103" s="15" t="e">
        <f>+LOOKUP($AI26,Hoja2!$A5:$A558,Hoja2!CM5:CM558)</f>
        <v>#N/A</v>
      </c>
      <c r="U103" s="827" t="str">
        <f>+U75</f>
        <v>Módulos</v>
      </c>
      <c r="V103" s="827"/>
      <c r="W103" s="828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79" t="str">
        <f>+G76</f>
        <v>Nùmero de notas</v>
      </c>
      <c r="H104" s="780"/>
      <c r="I104" s="39">
        <f>+COUNTIF(H80:J100,"&gt;0")</f>
        <v>0</v>
      </c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894" t="e">
        <f>+IF(LOOKUP($AI26,Hoja2!$A5:$A539,Hoja2!CG5:CG558)&gt;0,"ESTADISTICA","")</f>
        <v>#N/A</v>
      </c>
      <c r="I106" s="895"/>
      <c r="J106" s="895"/>
      <c r="K106" s="895"/>
      <c r="L106" s="895"/>
      <c r="M106" s="895"/>
      <c r="N106" s="899" t="s">
        <v>423</v>
      </c>
      <c r="O106" s="3"/>
      <c r="P106" s="3"/>
      <c r="Q106" s="3"/>
      <c r="R106" s="3"/>
      <c r="S106" s="3"/>
      <c r="T106" s="731" t="e">
        <f>+H106</f>
        <v>#N/A</v>
      </c>
      <c r="U106" s="732"/>
      <c r="V106" s="732"/>
      <c r="W106" s="732"/>
      <c r="X106" s="732"/>
      <c r="Y106" s="732"/>
      <c r="Z106" s="733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734" t="s">
        <v>207</v>
      </c>
      <c r="I107" s="735"/>
      <c r="J107" s="736"/>
      <c r="K107" s="737" t="s">
        <v>208</v>
      </c>
      <c r="L107" s="737"/>
      <c r="M107" s="738"/>
      <c r="N107" s="900"/>
      <c r="O107" s="3"/>
      <c r="P107" s="24" t="s">
        <v>183</v>
      </c>
      <c r="Q107" s="771" t="s">
        <v>209</v>
      </c>
      <c r="R107" s="772"/>
      <c r="S107" s="772"/>
      <c r="T107" s="772"/>
      <c r="U107" s="772"/>
      <c r="V107" s="772"/>
      <c r="W107" s="772"/>
      <c r="X107" s="772"/>
      <c r="Y107" s="772"/>
      <c r="Z107" s="772"/>
      <c r="AA107" s="772"/>
      <c r="AB107" s="772"/>
      <c r="AC107" s="772"/>
      <c r="AD107" s="772"/>
      <c r="AE107" s="772"/>
      <c r="AF107" s="772"/>
      <c r="AG107" s="772"/>
      <c r="AH107" s="772"/>
      <c r="AM107" s="1"/>
      <c r="AN107" s="1"/>
      <c r="AO107" s="1"/>
      <c r="AP107" s="1"/>
    </row>
    <row r="108" spans="1:42" ht="19.2" customHeight="1" thickTop="1" thickBot="1" x14ac:dyDescent="0.4">
      <c r="A108" s="1"/>
      <c r="B108" s="1"/>
      <c r="C108" s="1"/>
      <c r="D108" s="1"/>
      <c r="E108" s="1"/>
      <c r="F108" s="750" t="s">
        <v>204</v>
      </c>
      <c r="G108" s="896" t="e">
        <f>+(CHOOSE(LOOKUP(M15*100+M17,AQ52:AQ66,AR52:AR66),Hoja2!BE3,Hoja2!BE59,Hoja2!BE115,Hoja2!BE171,Hoja2!BE227,Hoja2!BE283,Hoja2!BE339,Hoja2!BE395,Hoja2!BE451,Hoja2!BE507))++IF(N127=0,5%,0)</f>
        <v>#N/A</v>
      </c>
      <c r="H108" s="783" t="e">
        <f>+LOOKUP(AI26,Hoja2!A5:A558,Hoja2!BE5:BE558)</f>
        <v>#N/A</v>
      </c>
      <c r="I108" s="784"/>
      <c r="J108" s="785"/>
      <c r="K108" s="646" t="e">
        <f>+IF(H108=0,"",CHOOSE(IF(H108&lt;1,1,IF(H108&gt;4.6,H108+0.3,H108)),"Bj","Bj","Bs","A","S"))</f>
        <v>#N/A</v>
      </c>
      <c r="L108" s="647"/>
      <c r="M108" s="648"/>
      <c r="N108" s="901" t="e">
        <f>+SUM(H108:J118)/IF((COUNTIF(H108:J118,"&gt;0"))=0,1,COUNTIF(H108:J118,"&gt;0"))</f>
        <v>#N/A</v>
      </c>
      <c r="O108" s="1093" t="e">
        <f>+IF(H108=3.4,"Recup","")</f>
        <v>#N/A</v>
      </c>
      <c r="P108" s="10">
        <v>1</v>
      </c>
      <c r="Q108" s="660" t="e">
        <f>+(CHOOSE(LOOKUP(M15*100+M17,AQ52:AQ66,AR52:AR66),Hoja2!BE55,Hoja2!BE111,Hoja2!BE167,Hoja2!BE223,Hoja2!BE279,Hoja2!BE335,Hoja2!BE391,Hoja2!BE447,Hoja2!BE503,Hoja2!BE559))</f>
        <v>#N/A</v>
      </c>
      <c r="R108" s="661"/>
      <c r="S108" s="661"/>
      <c r="T108" s="661"/>
      <c r="U108" s="661"/>
      <c r="V108" s="661"/>
      <c r="W108" s="661"/>
      <c r="X108" s="661"/>
      <c r="Y108" s="661"/>
      <c r="Z108" s="661"/>
      <c r="AA108" s="661"/>
      <c r="AB108" s="661"/>
      <c r="AC108" s="661"/>
      <c r="AD108" s="661"/>
      <c r="AE108" s="661"/>
      <c r="AF108" s="661"/>
      <c r="AG108" s="661"/>
      <c r="AH108" s="662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750"/>
      <c r="G109" s="897"/>
      <c r="H109" s="906" t="e">
        <f>+LOOKUP(AI26,Hoja2!A5:A558,Hoja2!BF5:BF558)</f>
        <v>#N/A</v>
      </c>
      <c r="I109" s="907"/>
      <c r="J109" s="908"/>
      <c r="K109" s="646" t="e">
        <f t="shared" ref="K109:K115" si="10">+IF(H109=0,"",CHOOSE(IF(H109&lt;1,1,IF(H109&gt;4.6,H109+0.3,H109)),"Bj","Bj","Bs","A","S"))</f>
        <v>#N/A</v>
      </c>
      <c r="L109" s="647"/>
      <c r="M109" s="648"/>
      <c r="N109" s="904"/>
      <c r="O109" s="1093" t="e">
        <f t="shared" ref="O109:O128" si="11">+IF(H109=3.4,"Recup","")</f>
        <v>#N/A</v>
      </c>
      <c r="P109" s="10">
        <f>+P108+1</f>
        <v>2</v>
      </c>
      <c r="Q109" s="660" t="e">
        <f>+(CHOOSE(LOOKUP(M15*100+M17,AQ52:AQ66,AR52:AR66),Hoja2!BF55,Hoja2!BF111,Hoja2!BF167,Hoja2!BF223,Hoja2!BF279,Hoja2!BF335,Hoja2!BF391,Hoja2!BF447,Hoja2!BF503,Hoja2!BF559))</f>
        <v>#N/A</v>
      </c>
      <c r="R109" s="661"/>
      <c r="S109" s="661"/>
      <c r="T109" s="661"/>
      <c r="U109" s="661"/>
      <c r="V109" s="661"/>
      <c r="W109" s="661"/>
      <c r="X109" s="661"/>
      <c r="Y109" s="661"/>
      <c r="Z109" s="661"/>
      <c r="AA109" s="661"/>
      <c r="AB109" s="661"/>
      <c r="AC109" s="661"/>
      <c r="AD109" s="661"/>
      <c r="AE109" s="661"/>
      <c r="AF109" s="661"/>
      <c r="AG109" s="661"/>
      <c r="AH109" s="662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750"/>
      <c r="G110" s="897"/>
      <c r="H110" s="909" t="e">
        <f>+LOOKUP(AI26,Hoja2!A5:A558,Hoja2!BG5:BG558)</f>
        <v>#N/A</v>
      </c>
      <c r="I110" s="910"/>
      <c r="J110" s="911"/>
      <c r="K110" s="646" t="e">
        <f t="shared" si="10"/>
        <v>#N/A</v>
      </c>
      <c r="L110" s="647"/>
      <c r="M110" s="648"/>
      <c r="N110" s="904"/>
      <c r="O110" s="1093" t="e">
        <f t="shared" si="11"/>
        <v>#N/A</v>
      </c>
      <c r="P110" s="10">
        <f t="shared" ref="P110:P116" si="12">+P109+1</f>
        <v>3</v>
      </c>
      <c r="Q110" s="660" t="e">
        <f>+(CHOOSE(LOOKUP(M15*100+M17,AQ52:AQ66,AR52:AR66),Hoja2!BG55,Hoja2!BG111,Hoja2!BG167,Hoja2!BG223,Hoja2!BG279,Hoja2!BG335,Hoja2!BG391,Hoja2!BG447,Hoja2!BG503,Hoja2!BG559))</f>
        <v>#N/A</v>
      </c>
      <c r="R110" s="661"/>
      <c r="S110" s="661"/>
      <c r="T110" s="661"/>
      <c r="U110" s="661"/>
      <c r="V110" s="661"/>
      <c r="W110" s="661"/>
      <c r="X110" s="661"/>
      <c r="Y110" s="661"/>
      <c r="Z110" s="661"/>
      <c r="AA110" s="661"/>
      <c r="AB110" s="661"/>
      <c r="AC110" s="661"/>
      <c r="AD110" s="661"/>
      <c r="AE110" s="661"/>
      <c r="AF110" s="661"/>
      <c r="AG110" s="661"/>
      <c r="AH110" s="662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750"/>
      <c r="G111" s="897"/>
      <c r="H111" s="909" t="e">
        <f>+LOOKUP(AI26,Hoja2!A5:A558,Hoja2!BH5:BH558)</f>
        <v>#N/A</v>
      </c>
      <c r="I111" s="910"/>
      <c r="J111" s="911"/>
      <c r="K111" s="646" t="e">
        <f t="shared" si="10"/>
        <v>#N/A</v>
      </c>
      <c r="L111" s="647"/>
      <c r="M111" s="648"/>
      <c r="N111" s="904"/>
      <c r="O111" s="1093" t="e">
        <f t="shared" si="11"/>
        <v>#N/A</v>
      </c>
      <c r="P111" s="10">
        <f t="shared" si="12"/>
        <v>4</v>
      </c>
      <c r="Q111" s="660" t="e">
        <f>+(CHOOSE(LOOKUP(M15*100+M17,AQ52:AQ66,AR52:AR66),Hoja2!BH55,Hoja2!BH111,Hoja2!BH167,Hoja2!BH223,Hoja2!BH279,Hoja2!BH335,Hoja2!BH391,Hoja2!BH447,Hoja2!BH503,Hoja2!BH559))</f>
        <v>#N/A</v>
      </c>
      <c r="R111" s="661"/>
      <c r="S111" s="661"/>
      <c r="T111" s="661"/>
      <c r="U111" s="661"/>
      <c r="V111" s="661"/>
      <c r="W111" s="661"/>
      <c r="X111" s="661"/>
      <c r="Y111" s="661"/>
      <c r="Z111" s="661"/>
      <c r="AA111" s="661"/>
      <c r="AB111" s="661"/>
      <c r="AC111" s="661"/>
      <c r="AD111" s="661"/>
      <c r="AE111" s="661"/>
      <c r="AF111" s="661"/>
      <c r="AG111" s="661"/>
      <c r="AH111" s="662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750"/>
      <c r="G112" s="897"/>
      <c r="H112" s="909" t="e">
        <f>+LOOKUP(AI26,Hoja2!A5:A558,Hoja2!BI5:BI558)</f>
        <v>#N/A</v>
      </c>
      <c r="I112" s="910"/>
      <c r="J112" s="911"/>
      <c r="K112" s="646" t="e">
        <f t="shared" si="10"/>
        <v>#N/A</v>
      </c>
      <c r="L112" s="647"/>
      <c r="M112" s="648"/>
      <c r="N112" s="904"/>
      <c r="O112" s="1093" t="e">
        <f t="shared" si="11"/>
        <v>#N/A</v>
      </c>
      <c r="P112" s="10">
        <f t="shared" si="12"/>
        <v>5</v>
      </c>
      <c r="Q112" s="660" t="e">
        <f>+(CHOOSE(LOOKUP(M15*100+M17,AQ52:AQ66,AR52:AR66),Hoja2!BI55,Hoja2!BI111,Hoja2!BI167,Hoja2!BI223,Hoja2!BI279,Hoja2!BI335,Hoja2!BI391,Hoja2!BI447,Hoja2!BI503,Hoja2!BI559))</f>
        <v>#N/A</v>
      </c>
      <c r="R112" s="661"/>
      <c r="S112" s="661"/>
      <c r="T112" s="661"/>
      <c r="U112" s="661"/>
      <c r="V112" s="661"/>
      <c r="W112" s="661"/>
      <c r="X112" s="661"/>
      <c r="Y112" s="661"/>
      <c r="Z112" s="661"/>
      <c r="AA112" s="661"/>
      <c r="AB112" s="661"/>
      <c r="AC112" s="661"/>
      <c r="AD112" s="661"/>
      <c r="AE112" s="661"/>
      <c r="AF112" s="661"/>
      <c r="AG112" s="661"/>
      <c r="AH112" s="662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750"/>
      <c r="G113" s="897"/>
      <c r="H113" s="909" t="e">
        <f>+LOOKUP(AI26,Hoja2!A5:A558,Hoja2!BJ5:BJ558)</f>
        <v>#N/A</v>
      </c>
      <c r="I113" s="910"/>
      <c r="J113" s="911"/>
      <c r="K113" s="646" t="e">
        <f t="shared" si="10"/>
        <v>#N/A</v>
      </c>
      <c r="L113" s="647"/>
      <c r="M113" s="648"/>
      <c r="N113" s="904"/>
      <c r="O113" s="1093" t="e">
        <f t="shared" si="11"/>
        <v>#N/A</v>
      </c>
      <c r="P113" s="10">
        <f t="shared" si="12"/>
        <v>6</v>
      </c>
      <c r="Q113" s="660" t="e">
        <f>+(CHOOSE(LOOKUP(M15*100+M17,AQ52:AQ66,AR52:AR66),Hoja2!BJ55,Hoja2!BJ111,Hoja2!BJ167,Hoja2!BJ223,Hoja2!BJ279,Hoja2!BJ335,Hoja2!BJ391,Hoja2!BJ447,Hoja2!BJ503,Hoja2!BJ559))</f>
        <v>#N/A</v>
      </c>
      <c r="R113" s="661"/>
      <c r="S113" s="661"/>
      <c r="T113" s="661"/>
      <c r="U113" s="661"/>
      <c r="V113" s="661"/>
      <c r="W113" s="661"/>
      <c r="X113" s="661"/>
      <c r="Y113" s="661"/>
      <c r="Z113" s="661"/>
      <c r="AA113" s="661"/>
      <c r="AB113" s="661"/>
      <c r="AC113" s="661"/>
      <c r="AD113" s="661"/>
      <c r="AE113" s="661"/>
      <c r="AF113" s="661"/>
      <c r="AG113" s="661"/>
      <c r="AH113" s="662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750"/>
      <c r="G114" s="897"/>
      <c r="H114" s="909" t="e">
        <f>+LOOKUP(AI26,Hoja2!A5:A558,Hoja2!BK5:BK558)</f>
        <v>#N/A</v>
      </c>
      <c r="I114" s="910"/>
      <c r="J114" s="911"/>
      <c r="K114" s="646" t="e">
        <f t="shared" si="10"/>
        <v>#N/A</v>
      </c>
      <c r="L114" s="647"/>
      <c r="M114" s="648"/>
      <c r="N114" s="904"/>
      <c r="O114" s="1093" t="e">
        <f t="shared" si="11"/>
        <v>#N/A</v>
      </c>
      <c r="P114" s="10">
        <f t="shared" si="12"/>
        <v>7</v>
      </c>
      <c r="Q114" s="660" t="e">
        <f>+(CHOOSE(LOOKUP(M15*100+M17,AQ52:AQ66,AR52:AR66),Hoja2!BK55,Hoja2!BK111,Hoja2!BK167,Hoja2!BK223,Hoja2!BK279,Hoja2!BK335,Hoja2!BK391,Hoja2!BK447,Hoja2!BK503,Hoja2!BK559))</f>
        <v>#N/A</v>
      </c>
      <c r="R114" s="661"/>
      <c r="S114" s="661"/>
      <c r="T114" s="661"/>
      <c r="U114" s="661"/>
      <c r="V114" s="661"/>
      <c r="W114" s="661"/>
      <c r="X114" s="661"/>
      <c r="Y114" s="661"/>
      <c r="Z114" s="661"/>
      <c r="AA114" s="661"/>
      <c r="AB114" s="661"/>
      <c r="AC114" s="661"/>
      <c r="AD114" s="661"/>
      <c r="AE114" s="661"/>
      <c r="AF114" s="661"/>
      <c r="AG114" s="661"/>
      <c r="AH114" s="662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750"/>
      <c r="G115" s="897"/>
      <c r="H115" s="909" t="e">
        <f>+LOOKUP(AI26,Hoja2!A5:A558,Hoja2!BL5:BL558)</f>
        <v>#N/A</v>
      </c>
      <c r="I115" s="910"/>
      <c r="J115" s="911"/>
      <c r="K115" s="646" t="e">
        <f t="shared" si="10"/>
        <v>#N/A</v>
      </c>
      <c r="L115" s="647"/>
      <c r="M115" s="648"/>
      <c r="N115" s="904"/>
      <c r="O115" s="1093" t="e">
        <f t="shared" si="11"/>
        <v>#N/A</v>
      </c>
      <c r="P115" s="10">
        <f t="shared" si="12"/>
        <v>8</v>
      </c>
      <c r="Q115" s="660" t="e">
        <f>+(CHOOSE(LOOKUP(M15*100+M17,AQ52:AQ66,AR52:AR66),Hoja2!BL55,Hoja2!BL111,Hoja2!BL167,Hoja2!BL223,Hoja2!BL279,Hoja2!BL335,Hoja2!BL391,Hoja2!BL447,Hoja2!BL503,Hoja2!BL559))</f>
        <v>#N/A</v>
      </c>
      <c r="R115" s="661"/>
      <c r="S115" s="661"/>
      <c r="T115" s="661"/>
      <c r="U115" s="661"/>
      <c r="V115" s="661"/>
      <c r="W115" s="661"/>
      <c r="X115" s="661"/>
      <c r="Y115" s="661"/>
      <c r="Z115" s="661"/>
      <c r="AA115" s="661"/>
      <c r="AB115" s="661"/>
      <c r="AC115" s="661"/>
      <c r="AD115" s="661"/>
      <c r="AE115" s="661"/>
      <c r="AF115" s="661"/>
      <c r="AG115" s="661"/>
      <c r="AH115" s="662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750"/>
      <c r="G116" s="897"/>
      <c r="H116" s="781" t="e">
        <f>+LOOKUP(AI26,Hoja2!A5:A558,Hoja2!BM5:BM558)</f>
        <v>#N/A</v>
      </c>
      <c r="I116" s="782"/>
      <c r="J116" s="758"/>
      <c r="K116" s="646" t="e">
        <f t="shared" ref="K116:K121" si="13">+IF(H116=0,"",CHOOSE(IF(H116&lt;1,1,IF(H116&gt;4.6,H116+0.3,H116)),"Bj","Bj","Bs","A","S"))</f>
        <v>#N/A</v>
      </c>
      <c r="L116" s="647"/>
      <c r="M116" s="648"/>
      <c r="N116" s="904"/>
      <c r="O116" s="1093" t="e">
        <f t="shared" si="11"/>
        <v>#N/A</v>
      </c>
      <c r="P116" s="10">
        <f t="shared" si="12"/>
        <v>9</v>
      </c>
      <c r="Q116" s="660" t="e">
        <f>+(CHOOSE(LOOKUP(M15*100+M17,AQ52:AQ66,AR52:AR66),Hoja2!BM55,Hoja2!BM111,Hoja2!BM167,Hoja2!BM223,Hoja2!BM279,Hoja2!BM335,Hoja2!BM391,Hoja2!BM447,Hoja2!BM503,Hoja2!BM559))</f>
        <v>#N/A</v>
      </c>
      <c r="R116" s="661"/>
      <c r="S116" s="661"/>
      <c r="T116" s="661"/>
      <c r="U116" s="661"/>
      <c r="V116" s="661"/>
      <c r="W116" s="661"/>
      <c r="X116" s="661"/>
      <c r="Y116" s="661"/>
      <c r="Z116" s="661"/>
      <c r="AA116" s="661"/>
      <c r="AB116" s="661"/>
      <c r="AC116" s="661"/>
      <c r="AD116" s="661"/>
      <c r="AE116" s="661"/>
      <c r="AF116" s="661"/>
      <c r="AG116" s="661"/>
      <c r="AH116" s="662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750"/>
      <c r="G117" s="897"/>
      <c r="H117" s="781" t="e">
        <f>+LOOKUP(AI26,Hoja2!A5:A558,Hoja2!BN5:BN558)</f>
        <v>#N/A</v>
      </c>
      <c r="I117" s="782"/>
      <c r="J117" s="758"/>
      <c r="K117" s="646" t="e">
        <f t="shared" si="13"/>
        <v>#N/A</v>
      </c>
      <c r="L117" s="647"/>
      <c r="M117" s="648"/>
      <c r="N117" s="904"/>
      <c r="O117" s="1093" t="e">
        <f t="shared" si="11"/>
        <v>#N/A</v>
      </c>
      <c r="P117" s="10">
        <f t="shared" ref="P117:P128" si="14">+P116+1</f>
        <v>10</v>
      </c>
      <c r="Q117" s="660" t="e">
        <f>+(CHOOSE(LOOKUP(M15*100+M17,AQ52:AQ66,AR52:AR66),Hoja2!BN55,Hoja2!BN111,Hoja2!BN167,Hoja2!BN223,Hoja2!BN279,Hoja2!BN335,Hoja2!BN391,Hoja2!BN447,Hoja2!BN503,Hoja2!BN559))</f>
        <v>#N/A</v>
      </c>
      <c r="R117" s="661"/>
      <c r="S117" s="661"/>
      <c r="T117" s="661"/>
      <c r="U117" s="661"/>
      <c r="V117" s="661"/>
      <c r="W117" s="661"/>
      <c r="X117" s="661"/>
      <c r="Y117" s="661"/>
      <c r="Z117" s="661"/>
      <c r="AA117" s="661"/>
      <c r="AB117" s="661"/>
      <c r="AC117" s="661"/>
      <c r="AD117" s="661"/>
      <c r="AE117" s="661"/>
      <c r="AF117" s="661"/>
      <c r="AG117" s="661"/>
      <c r="AH117" s="662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751"/>
      <c r="G118" s="898"/>
      <c r="H118" s="781" t="e">
        <f>+LOOKUP(AI26,Hoja2!A5:A558,Hoja2!BO5:BO558)</f>
        <v>#N/A</v>
      </c>
      <c r="I118" s="782"/>
      <c r="J118" s="758"/>
      <c r="K118" s="646" t="e">
        <f t="shared" si="13"/>
        <v>#N/A</v>
      </c>
      <c r="L118" s="647"/>
      <c r="M118" s="648"/>
      <c r="N118" s="905"/>
      <c r="O118" s="1093" t="e">
        <f t="shared" si="11"/>
        <v>#N/A</v>
      </c>
      <c r="P118" s="10">
        <f t="shared" si="14"/>
        <v>11</v>
      </c>
      <c r="Q118" s="660" t="e">
        <f>+(CHOOSE(LOOKUP(M15*100+M17,AQ52:AQ66,AR52:AR66),Hoja2!BO55,Hoja2!BO111,Hoja2!BO167,Hoja2!BO223,Hoja2!BO279,Hoja2!BO335,Hoja2!BO391,Hoja2!BO447,Hoja2!BO503,Hoja2!BO559))</f>
        <v>#N/A</v>
      </c>
      <c r="R118" s="661"/>
      <c r="S118" s="661"/>
      <c r="T118" s="661"/>
      <c r="U118" s="661"/>
      <c r="V118" s="661"/>
      <c r="W118" s="661"/>
      <c r="X118" s="661"/>
      <c r="Y118" s="661"/>
      <c r="Z118" s="661"/>
      <c r="AA118" s="661"/>
      <c r="AB118" s="661"/>
      <c r="AC118" s="661"/>
      <c r="AD118" s="661"/>
      <c r="AE118" s="661"/>
      <c r="AF118" s="661"/>
      <c r="AG118" s="661"/>
      <c r="AH118" s="662"/>
      <c r="AM118" s="1"/>
      <c r="AN118" s="1"/>
      <c r="AO118" s="1"/>
      <c r="AP118" s="1"/>
    </row>
    <row r="119" spans="1:42" ht="19.2" customHeight="1" thickTop="1" thickBot="1" x14ac:dyDescent="0.4">
      <c r="A119" s="1"/>
      <c r="B119" s="1"/>
      <c r="C119" s="1"/>
      <c r="D119" s="1"/>
      <c r="E119" s="1"/>
      <c r="F119" s="755" t="s">
        <v>205</v>
      </c>
      <c r="G119" s="888" t="e">
        <f>+G108</f>
        <v>#N/A</v>
      </c>
      <c r="H119" s="781" t="e">
        <f>+LOOKUP(AI26,Hoja2!A5:A558,Hoja2!BP5:BP558)</f>
        <v>#N/A</v>
      </c>
      <c r="I119" s="782"/>
      <c r="J119" s="758"/>
      <c r="K119" s="646" t="e">
        <f t="shared" si="13"/>
        <v>#N/A</v>
      </c>
      <c r="L119" s="647"/>
      <c r="M119" s="648"/>
      <c r="N119" s="901" t="e">
        <f>+SUM(H119:J125)/IF(COUNTIF(H119:J125,"&gt;0")=0,1,COUNTIF(H119:J125,"&gt;0"))</f>
        <v>#N/A</v>
      </c>
      <c r="O119" s="1093" t="e">
        <f t="shared" si="11"/>
        <v>#N/A</v>
      </c>
      <c r="P119" s="10">
        <f t="shared" si="14"/>
        <v>12</v>
      </c>
      <c r="Q119" s="660" t="e">
        <f>+(CHOOSE(LOOKUP(M15*100+M17,AQ52:AQ66,AR52:AR66),Hoja2!BP55,Hoja2!BP111,Hoja2!BP167,Hoja2!BP223,Hoja2!BP279,Hoja2!BP335,Hoja2!BP391,Hoja2!BP447,Hoja2!BP503,Hoja2!BP559))</f>
        <v>#N/A</v>
      </c>
      <c r="R119" s="661"/>
      <c r="S119" s="661"/>
      <c r="T119" s="661"/>
      <c r="U119" s="661"/>
      <c r="V119" s="661"/>
      <c r="W119" s="661"/>
      <c r="X119" s="661"/>
      <c r="Y119" s="661"/>
      <c r="Z119" s="661"/>
      <c r="AA119" s="661"/>
      <c r="AB119" s="661"/>
      <c r="AC119" s="661"/>
      <c r="AD119" s="661"/>
      <c r="AE119" s="661"/>
      <c r="AF119" s="661"/>
      <c r="AG119" s="661"/>
      <c r="AH119" s="662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1"/>
      <c r="D120" s="1"/>
      <c r="E120" s="1"/>
      <c r="F120" s="750"/>
      <c r="G120" s="889"/>
      <c r="H120" s="781" t="e">
        <f>+LOOKUP(AI26,Hoja2!A5:A558,Hoja2!BQ5:BQ558)</f>
        <v>#N/A</v>
      </c>
      <c r="I120" s="782"/>
      <c r="J120" s="758"/>
      <c r="K120" s="646" t="e">
        <f t="shared" si="13"/>
        <v>#N/A</v>
      </c>
      <c r="L120" s="647"/>
      <c r="M120" s="648"/>
      <c r="N120" s="902"/>
      <c r="O120" s="1093" t="e">
        <f t="shared" si="11"/>
        <v>#N/A</v>
      </c>
      <c r="P120" s="10">
        <f t="shared" si="14"/>
        <v>13</v>
      </c>
      <c r="Q120" s="660" t="e">
        <f>+(CHOOSE(LOOKUP(M15*100+M17,AQ52:AQ66,AR52:AR66),Hoja2!BQ55,Hoja2!BQ111,Hoja2!BQ167,Hoja2!BQ223,Hoja2!BQ279,Hoja2!BQ335,Hoja2!BQ391,Hoja2!BQ447,Hoja2!BQ503,Hoja2!BQ559))</f>
        <v>#N/A</v>
      </c>
      <c r="R120" s="661"/>
      <c r="S120" s="661"/>
      <c r="T120" s="661"/>
      <c r="U120" s="661"/>
      <c r="V120" s="661"/>
      <c r="W120" s="661"/>
      <c r="X120" s="661"/>
      <c r="Y120" s="661"/>
      <c r="Z120" s="661"/>
      <c r="AA120" s="661"/>
      <c r="AB120" s="661"/>
      <c r="AC120" s="661"/>
      <c r="AD120" s="661"/>
      <c r="AE120" s="661"/>
      <c r="AF120" s="661"/>
      <c r="AG120" s="661"/>
      <c r="AH120" s="662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1"/>
      <c r="D121" s="1"/>
      <c r="E121" s="1"/>
      <c r="F121" s="750"/>
      <c r="G121" s="889"/>
      <c r="H121" s="781" t="e">
        <f>+LOOKUP(AI26,Hoja2!A5:A558,Hoja2!BR5:BR558)</f>
        <v>#N/A</v>
      </c>
      <c r="I121" s="782"/>
      <c r="J121" s="758"/>
      <c r="K121" s="646" t="e">
        <f t="shared" si="13"/>
        <v>#N/A</v>
      </c>
      <c r="L121" s="647"/>
      <c r="M121" s="648"/>
      <c r="N121" s="902"/>
      <c r="O121" s="1093" t="e">
        <f t="shared" si="11"/>
        <v>#N/A</v>
      </c>
      <c r="P121" s="10">
        <f t="shared" si="14"/>
        <v>14</v>
      </c>
      <c r="Q121" s="660" t="e">
        <f>+(CHOOSE(LOOKUP(M15*100+M17,AQ52:AQ66,AR52:AR66),Hoja2!BR55,Hoja2!BR111,Hoja2!BR167,Hoja2!BR223,Hoja2!BR279,Hoja2!BR335,Hoja2!BR391,Hoja2!BR447,Hoja2!BR503,Hoja2!BR559))</f>
        <v>#N/A</v>
      </c>
      <c r="R121" s="661"/>
      <c r="S121" s="661"/>
      <c r="T121" s="661"/>
      <c r="U121" s="661"/>
      <c r="V121" s="661"/>
      <c r="W121" s="661"/>
      <c r="X121" s="661"/>
      <c r="Y121" s="661"/>
      <c r="Z121" s="661"/>
      <c r="AA121" s="661"/>
      <c r="AB121" s="661"/>
      <c r="AC121" s="661"/>
      <c r="AD121" s="661"/>
      <c r="AE121" s="661"/>
      <c r="AF121" s="661"/>
      <c r="AG121" s="661"/>
      <c r="AH121" s="662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1"/>
      <c r="D122" s="1"/>
      <c r="E122" s="1"/>
      <c r="F122" s="750"/>
      <c r="G122" s="889"/>
      <c r="H122" s="781" t="e">
        <f>+LOOKUP(AI26,Hoja2!A5:A558,Hoja2!BS5:BS558)</f>
        <v>#N/A</v>
      </c>
      <c r="I122" s="782"/>
      <c r="J122" s="758"/>
      <c r="K122" s="646" t="e">
        <f t="shared" ref="K122:K124" si="15">+IF(H122=0,"",CHOOSE(IF(H122&lt;1,1,IF(H122&gt;4.6,H122+0.3,H122)),"Bj","Bj","Bs","A","S"))</f>
        <v>#N/A</v>
      </c>
      <c r="L122" s="647"/>
      <c r="M122" s="648"/>
      <c r="N122" s="902"/>
      <c r="O122" s="1093" t="e">
        <f t="shared" si="11"/>
        <v>#N/A</v>
      </c>
      <c r="P122" s="10">
        <f t="shared" si="14"/>
        <v>15</v>
      </c>
      <c r="Q122" s="660" t="e">
        <f>+(CHOOSE(LOOKUP(M15*100+M17,AQ52:AQ66,AR52:AR66),Hoja2!BS55,Hoja2!BS111,Hoja2!BS167,Hoja2!BS223,Hoja2!BS279,Hoja2!BS335,Hoja2!BS391,Hoja2!BS447,Hoja2!BS503,Hoja2!BS559))</f>
        <v>#N/A</v>
      </c>
      <c r="R122" s="661"/>
      <c r="S122" s="661"/>
      <c r="T122" s="661"/>
      <c r="U122" s="661"/>
      <c r="V122" s="661"/>
      <c r="W122" s="661"/>
      <c r="X122" s="661"/>
      <c r="Y122" s="661"/>
      <c r="Z122" s="661"/>
      <c r="AA122" s="661"/>
      <c r="AB122" s="661"/>
      <c r="AC122" s="661"/>
      <c r="AD122" s="661"/>
      <c r="AE122" s="661"/>
      <c r="AF122" s="661"/>
      <c r="AG122" s="661"/>
      <c r="AH122" s="662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750"/>
      <c r="G123" s="889"/>
      <c r="H123" s="781" t="e">
        <f>+LOOKUP(AI26,Hoja2!A5:A558,Hoja2!BT5:BT558)</f>
        <v>#N/A</v>
      </c>
      <c r="I123" s="782"/>
      <c r="J123" s="758"/>
      <c r="K123" s="646" t="e">
        <f t="shared" si="15"/>
        <v>#N/A</v>
      </c>
      <c r="L123" s="647"/>
      <c r="M123" s="648"/>
      <c r="N123" s="902"/>
      <c r="O123" s="1093" t="e">
        <f t="shared" si="11"/>
        <v>#N/A</v>
      </c>
      <c r="P123" s="10">
        <f t="shared" si="14"/>
        <v>16</v>
      </c>
      <c r="Q123" s="660" t="e">
        <f>+(CHOOSE(LOOKUP(M15*100+M17,AQ52:AQ66,AR52:AR66),Hoja2!BT55,Hoja2!BT111,Hoja2!BT167,Hoja2!BT223,Hoja2!BT279,Hoja2!BT335,Hoja2!BT391,Hoja2!BT447,Hoja2!BT503,Hoja2!BT559))</f>
        <v>#N/A</v>
      </c>
      <c r="R123" s="661"/>
      <c r="S123" s="661"/>
      <c r="T123" s="661"/>
      <c r="U123" s="661"/>
      <c r="V123" s="661"/>
      <c r="W123" s="661"/>
      <c r="X123" s="661"/>
      <c r="Y123" s="661"/>
      <c r="Z123" s="661"/>
      <c r="AA123" s="661"/>
      <c r="AB123" s="661"/>
      <c r="AC123" s="661"/>
      <c r="AD123" s="661"/>
      <c r="AE123" s="661"/>
      <c r="AF123" s="661"/>
      <c r="AG123" s="661"/>
      <c r="AH123" s="662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750"/>
      <c r="G124" s="889"/>
      <c r="H124" s="781" t="e">
        <f>+LOOKUP(AI26,Hoja2!A5:A558,Hoja2!BU5:BU558)</f>
        <v>#N/A</v>
      </c>
      <c r="I124" s="782"/>
      <c r="J124" s="758"/>
      <c r="K124" s="646" t="e">
        <f t="shared" si="15"/>
        <v>#N/A</v>
      </c>
      <c r="L124" s="647"/>
      <c r="M124" s="648"/>
      <c r="N124" s="902"/>
      <c r="O124" s="1093" t="e">
        <f t="shared" si="11"/>
        <v>#N/A</v>
      </c>
      <c r="P124" s="10">
        <f t="shared" si="14"/>
        <v>17</v>
      </c>
      <c r="Q124" s="660" t="e">
        <f>+(CHOOSE(LOOKUP(M15*100+M17,AQ52:AQ66,AR52:AR66),Hoja2!BU55,Hoja2!BU111,Hoja2!BU167,Hoja2!BU223,Hoja2!BU279,Hoja2!BU335,Hoja2!BU391,Hoja2!BU447,Hoja2!BU503,Hoja2!BU559))</f>
        <v>#N/A</v>
      </c>
      <c r="R124" s="661"/>
      <c r="S124" s="661"/>
      <c r="T124" s="661"/>
      <c r="U124" s="661"/>
      <c r="V124" s="661"/>
      <c r="W124" s="661"/>
      <c r="X124" s="661"/>
      <c r="Y124" s="661"/>
      <c r="Z124" s="661"/>
      <c r="AA124" s="661"/>
      <c r="AB124" s="661"/>
      <c r="AC124" s="661"/>
      <c r="AD124" s="661"/>
      <c r="AE124" s="661"/>
      <c r="AF124" s="661"/>
      <c r="AG124" s="661"/>
      <c r="AH124" s="662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751"/>
      <c r="G125" s="890"/>
      <c r="H125" s="781" t="e">
        <f>+LOOKUP(AI26,Hoja2!A5:A558,Hoja2!BV5:BV558)</f>
        <v>#N/A</v>
      </c>
      <c r="I125" s="782"/>
      <c r="J125" s="758"/>
      <c r="K125" s="646" t="e">
        <f>+IF(H125=0,"",CHOOSE(IF(H125&lt;1,1,IF(H125&gt;4.6,H125+0.3,H125)),"Bj","Bj","Bs","A","S"))</f>
        <v>#N/A</v>
      </c>
      <c r="L125" s="647"/>
      <c r="M125" s="648"/>
      <c r="N125" s="903"/>
      <c r="O125" s="1093" t="e">
        <f t="shared" si="11"/>
        <v>#N/A</v>
      </c>
      <c r="P125" s="10">
        <f t="shared" si="14"/>
        <v>18</v>
      </c>
      <c r="Q125" s="660" t="e">
        <f>+(CHOOSE(LOOKUP(M15*100+M17,AQ52:AQ66,AR52:AR66),Hoja2!BV55,Hoja2!BV111,Hoja2!BV167,Hoja2!BV223,Hoja2!BV279,Hoja2!BV335,Hoja2!BV391,Hoja2!BV447,Hoja2!BV503,Hoja2!BV559))</f>
        <v>#N/A</v>
      </c>
      <c r="R125" s="661"/>
      <c r="S125" s="661"/>
      <c r="T125" s="661"/>
      <c r="U125" s="661"/>
      <c r="V125" s="661"/>
      <c r="W125" s="661"/>
      <c r="X125" s="661"/>
      <c r="Y125" s="661"/>
      <c r="Z125" s="661"/>
      <c r="AA125" s="661"/>
      <c r="AB125" s="661"/>
      <c r="AC125" s="661"/>
      <c r="AD125" s="661"/>
      <c r="AE125" s="661"/>
      <c r="AF125" s="661"/>
      <c r="AG125" s="661"/>
      <c r="AH125" s="662"/>
      <c r="AM125" s="1"/>
      <c r="AN125" s="1"/>
      <c r="AO125" s="1"/>
      <c r="AP125" s="1"/>
    </row>
    <row r="126" spans="1:42" ht="28.2" thickTop="1" thickBot="1" x14ac:dyDescent="0.4">
      <c r="A126" s="1"/>
      <c r="B126" s="1"/>
      <c r="C126" s="1"/>
      <c r="D126" s="1"/>
      <c r="E126" s="1"/>
      <c r="F126" s="755" t="s">
        <v>206</v>
      </c>
      <c r="G126" s="540" t="e">
        <f>+G98</f>
        <v>#N/A</v>
      </c>
      <c r="H126" s="781" t="e">
        <f>+LOOKUP(AI26,Hoja2!A5:A558,Hoja2!BW5:BW558)</f>
        <v>#N/A</v>
      </c>
      <c r="I126" s="782"/>
      <c r="J126" s="758"/>
      <c r="K126" s="646" t="e">
        <f>+IF(H126=0,"",CHOOSE(IF(H126&lt;1,1,IF(H126&gt;4.6,H126+0.3,H126)),"Bj","Bj","Bs","A","S"))</f>
        <v>#N/A</v>
      </c>
      <c r="L126" s="647"/>
      <c r="M126" s="648"/>
      <c r="N126" s="541" t="e">
        <f>+H126</f>
        <v>#N/A</v>
      </c>
      <c r="O126" s="1093" t="e">
        <f t="shared" si="11"/>
        <v>#N/A</v>
      </c>
      <c r="P126" s="10">
        <f t="shared" si="14"/>
        <v>19</v>
      </c>
      <c r="Q126" s="660" t="e">
        <f>+(CHOOSE(LOOKUP(M15*100+M17,AQ52:AQ66,AR52:AR66),Hoja2!BW55,Hoja2!BW111,Hoja2!BW167,Hoja2!BW223,Hoja2!BW279,Hoja2!BW335,Hoja2!BW391,Hoja2!BW447,Hoja2!BW503,Hoja2!BW559))</f>
        <v>#N/A</v>
      </c>
      <c r="R126" s="661"/>
      <c r="S126" s="661"/>
      <c r="T126" s="661"/>
      <c r="U126" s="661"/>
      <c r="V126" s="661"/>
      <c r="W126" s="661"/>
      <c r="X126" s="661"/>
      <c r="Y126" s="661"/>
      <c r="Z126" s="661"/>
      <c r="AA126" s="661"/>
      <c r="AB126" s="661"/>
      <c r="AC126" s="661"/>
      <c r="AD126" s="661"/>
      <c r="AE126" s="661"/>
      <c r="AF126" s="661"/>
      <c r="AG126" s="661"/>
      <c r="AH126" s="662"/>
      <c r="AM126" s="1"/>
      <c r="AN126" s="1"/>
      <c r="AO126" s="1"/>
      <c r="AP126" s="1"/>
    </row>
    <row r="127" spans="1:42" ht="25.2" thickTop="1" thickBot="1" x14ac:dyDescent="0.4">
      <c r="A127" s="1"/>
      <c r="B127" s="1"/>
      <c r="C127" s="1"/>
      <c r="D127" s="1"/>
      <c r="E127" s="1"/>
      <c r="F127" s="750"/>
      <c r="G127" s="540" t="e">
        <f>+G99</f>
        <v>#N/A</v>
      </c>
      <c r="H127" s="781" t="e">
        <f>+LOOKUP(AI26,Hoja2!A5:A558,Hoja2!BX5:BX558)</f>
        <v>#N/A</v>
      </c>
      <c r="I127" s="782"/>
      <c r="J127" s="758"/>
      <c r="K127" s="646" t="e">
        <f>+IF(H127=0,"",CHOOSE(IF(H127&lt;1,1,IF(H127&gt;4.6,H127+0.3,H127)),"Bj","Bj","Bs","A","S"))</f>
        <v>#N/A</v>
      </c>
      <c r="L127" s="647"/>
      <c r="M127" s="648"/>
      <c r="N127" s="541" t="e">
        <f>+H127</f>
        <v>#N/A</v>
      </c>
      <c r="O127" s="1093" t="e">
        <f t="shared" si="11"/>
        <v>#N/A</v>
      </c>
      <c r="P127" s="10">
        <f t="shared" si="14"/>
        <v>20</v>
      </c>
      <c r="Q127" s="660" t="e">
        <f>+(CHOOSE(LOOKUP(M15*100+M17,AQ52:AQ66,AR52:AR66),Hoja2!BX55,Hoja2!BX111,Hoja2!BX167,Hoja2!BX223,Hoja2!BX279,Hoja2!BX335,Hoja2!BX391,Hoja2!BX447,Hoja2!BX503,Hoja2!BX559))</f>
        <v>#N/A</v>
      </c>
      <c r="R127" s="661"/>
      <c r="S127" s="661"/>
      <c r="T127" s="661"/>
      <c r="U127" s="661"/>
      <c r="V127" s="661"/>
      <c r="W127" s="661"/>
      <c r="X127" s="661"/>
      <c r="Y127" s="661"/>
      <c r="Z127" s="661"/>
      <c r="AA127" s="661"/>
      <c r="AB127" s="661"/>
      <c r="AC127" s="661"/>
      <c r="AD127" s="661"/>
      <c r="AE127" s="661"/>
      <c r="AF127" s="661"/>
      <c r="AG127" s="661"/>
      <c r="AH127" s="662"/>
      <c r="AM127" s="1"/>
      <c r="AN127" s="1"/>
      <c r="AO127" s="1"/>
      <c r="AP127" s="1"/>
    </row>
    <row r="128" spans="1:42" ht="25.2" thickTop="1" thickBot="1" x14ac:dyDescent="0.4">
      <c r="A128" s="1"/>
      <c r="B128" s="1"/>
      <c r="C128" s="1"/>
      <c r="D128" s="1"/>
      <c r="E128" s="1"/>
      <c r="F128" s="750"/>
      <c r="G128" s="540" t="e">
        <f>+G100</f>
        <v>#N/A</v>
      </c>
      <c r="H128" s="781" t="e">
        <f>+LOOKUP(AI26,Hoja2!A5:A558,Hoja2!BY5:BY558)</f>
        <v>#N/A</v>
      </c>
      <c r="I128" s="782"/>
      <c r="J128" s="758"/>
      <c r="K128" s="646" t="e">
        <f>+IF(H128=0,"",CHOOSE(IF(H128&lt;1,1,IF(H128&gt;4.6,H128+0.3,H128)),"Bj","Bj","Bs","A","S"))</f>
        <v>#N/A</v>
      </c>
      <c r="L128" s="647"/>
      <c r="M128" s="648"/>
      <c r="N128" s="541" t="e">
        <f>+H128</f>
        <v>#N/A</v>
      </c>
      <c r="O128" s="1093" t="e">
        <f t="shared" si="11"/>
        <v>#N/A</v>
      </c>
      <c r="P128" s="10">
        <f t="shared" si="14"/>
        <v>21</v>
      </c>
      <c r="Q128" s="660" t="e">
        <f>+(CHOOSE(LOOKUP(M15*100+M17,AQ52:AQ66,AR52:AR66),Hoja2!BY55,Hoja2!BY111,Hoja2!BY167,Hoja2!BY223,Hoja2!BY279,Hoja2!BY335,Hoja2!BY391,Hoja2!BY447,Hoja2!BY503,Hoja2!BY559))</f>
        <v>#N/A</v>
      </c>
      <c r="R128" s="661"/>
      <c r="S128" s="661"/>
      <c r="T128" s="661"/>
      <c r="U128" s="661"/>
      <c r="V128" s="661"/>
      <c r="W128" s="661"/>
      <c r="X128" s="661"/>
      <c r="Y128" s="661"/>
      <c r="Z128" s="661"/>
      <c r="AA128" s="661"/>
      <c r="AB128" s="661"/>
      <c r="AC128" s="661"/>
      <c r="AD128" s="661"/>
      <c r="AE128" s="661"/>
      <c r="AF128" s="661"/>
      <c r="AG128" s="661"/>
      <c r="AH128" s="662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750"/>
      <c r="G129" s="3"/>
      <c r="H129" s="663"/>
      <c r="I129" s="658"/>
      <c r="J129" s="659"/>
      <c r="K129" s="646"/>
      <c r="L129" s="647"/>
      <c r="M129" s="648"/>
      <c r="N129" s="3"/>
      <c r="O129" s="3"/>
      <c r="P129" s="10"/>
      <c r="Q129" s="774"/>
      <c r="R129" s="775"/>
      <c r="S129" s="775"/>
      <c r="T129" s="775"/>
      <c r="U129" s="775"/>
      <c r="V129" s="775"/>
      <c r="W129" s="775"/>
      <c r="X129" s="775"/>
      <c r="Y129" s="775"/>
      <c r="Z129" s="775"/>
      <c r="AA129" s="775"/>
      <c r="AB129" s="775"/>
      <c r="AC129" s="775"/>
      <c r="AD129" s="775"/>
      <c r="AE129" s="775"/>
      <c r="AF129" s="775"/>
      <c r="AG129" s="775"/>
      <c r="AH129" s="776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664" t="str">
        <f>+G102</f>
        <v>DEFINIT</v>
      </c>
      <c r="H130" s="665"/>
      <c r="I130" s="757" t="e">
        <f>+G108*N108*IF(N119=0,2,1)+G119*N119+G126*N126+G127*N127+G128*N128</f>
        <v>#N/A</v>
      </c>
      <c r="J130" s="758"/>
      <c r="K130" s="646" t="e">
        <f>+IF(I130=0,"",CHOOSE(IF(I130&lt;1,1,IF(I130&gt;4.6,I130+0.3,I130)),"Bj","Bj","Bs","A","S"))</f>
        <v>#N/A</v>
      </c>
      <c r="L130" s="647"/>
      <c r="M130" s="648"/>
      <c r="N130" s="3"/>
      <c r="O130" s="3"/>
      <c r="P130" s="759" t="s">
        <v>212</v>
      </c>
      <c r="Q130" s="760"/>
      <c r="R130" s="760"/>
      <c r="S130" s="760"/>
      <c r="T130" s="760"/>
      <c r="U130" s="760"/>
      <c r="V130" s="760"/>
      <c r="W130" s="760"/>
      <c r="X130" s="760"/>
      <c r="Y130" s="760"/>
      <c r="Z130" s="760"/>
      <c r="AA130" s="760"/>
      <c r="AB130" s="760"/>
      <c r="AC130" s="760"/>
      <c r="AD130" s="760"/>
      <c r="AE130" s="760"/>
      <c r="AF130" s="760"/>
      <c r="AG130" s="760"/>
      <c r="AH130" s="761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822" t="e">
        <f>+IF(I130=0,"",IF(I130&lt;3,"REPRUEBA",IF(I130&lt;4,"DEBE MEJORAR","FELICITACIONES")))</f>
        <v>#N/A</v>
      </c>
      <c r="J131" s="823"/>
      <c r="K131" s="823"/>
      <c r="L131" s="824"/>
      <c r="M131" s="14"/>
      <c r="P131" s="825" t="str">
        <f>+P103</f>
        <v>INASISTENCIAS:</v>
      </c>
      <c r="Q131" s="826"/>
      <c r="R131" s="826"/>
      <c r="S131" s="826"/>
      <c r="T131" s="15" t="e">
        <f>+LOOKUP($AI26,Hoja2!$A5:$A558,Hoja2!CN5:CN558)</f>
        <v>#N/A</v>
      </c>
      <c r="U131" s="827" t="str">
        <f>+U103</f>
        <v>Módulos</v>
      </c>
      <c r="V131" s="827"/>
      <c r="W131" s="828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820" t="str">
        <f>+G104</f>
        <v>Nùmero de notas</v>
      </c>
      <c r="H132" s="821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806" t="s">
        <v>218</v>
      </c>
      <c r="V133" s="806"/>
      <c r="W133" s="806"/>
      <c r="X133" s="806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806" t="s">
        <v>218</v>
      </c>
      <c r="V134" s="806"/>
      <c r="W134" s="806"/>
      <c r="X134" s="806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806" t="s">
        <v>215</v>
      </c>
      <c r="V135" s="806"/>
      <c r="W135" s="806"/>
      <c r="X135" s="806"/>
      <c r="AM135" s="1"/>
      <c r="AN135" s="1"/>
      <c r="AO135" s="1"/>
      <c r="AP135" s="1"/>
    </row>
    <row r="136" spans="1:42" ht="24" thickBot="1" x14ac:dyDescent="0.5">
      <c r="A136" s="1"/>
      <c r="B136" s="1"/>
      <c r="C136" s="1"/>
      <c r="D136" s="1"/>
      <c r="E136" s="1"/>
      <c r="O136" s="801" t="s">
        <v>216</v>
      </c>
      <c r="P136" s="802"/>
      <c r="Q136" s="802"/>
      <c r="R136" s="802"/>
      <c r="S136" s="802"/>
      <c r="T136" s="802"/>
      <c r="U136" s="802"/>
      <c r="V136" s="803" t="e">
        <f>+(1-IF(I130=0,0,0.2)-IF(I102=0,0,0.2))*I74+I102*0.2+I130*0.2</f>
        <v>#N/A</v>
      </c>
      <c r="W136" s="803"/>
      <c r="X136" s="804"/>
      <c r="AD136" s="548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805" t="s">
        <v>217</v>
      </c>
      <c r="T137" s="805"/>
      <c r="U137" s="805"/>
      <c r="V137" s="805"/>
      <c r="W137" s="805"/>
      <c r="X137" s="805"/>
      <c r="Y137" s="805"/>
      <c r="AM137" s="1"/>
      <c r="AN137" s="1"/>
      <c r="AO137" s="1"/>
      <c r="AP137" s="1"/>
    </row>
    <row r="138" spans="1:42" ht="23.4" x14ac:dyDescent="0.45">
      <c r="A138" s="1"/>
      <c r="B138" s="1"/>
      <c r="C138" s="1"/>
      <c r="D138" s="1"/>
      <c r="E138" s="1"/>
      <c r="T138" s="806" t="s">
        <v>219</v>
      </c>
      <c r="U138" s="806"/>
      <c r="V138" s="806"/>
      <c r="W138" s="806"/>
      <c r="X138" s="806"/>
      <c r="Y138" s="806"/>
      <c r="AM138" s="1"/>
      <c r="AN138" s="1"/>
      <c r="AO138" s="1"/>
      <c r="AP138" s="1"/>
    </row>
    <row r="139" spans="1:42" ht="25.2" x14ac:dyDescent="0.5">
      <c r="A139" s="1"/>
      <c r="B139" s="1"/>
      <c r="C139" s="1"/>
      <c r="D139" s="1"/>
      <c r="E139" s="1"/>
      <c r="T139" s="18" t="s">
        <v>220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x14ac:dyDescent="0.3">
      <c r="A140" s="1"/>
      <c r="B140" s="1"/>
      <c r="C140" s="1"/>
      <c r="D140" s="1"/>
      <c r="E140" s="1"/>
      <c r="AM140" s="1"/>
      <c r="AN140" s="1"/>
      <c r="AO140" s="1"/>
      <c r="AP140" s="1"/>
    </row>
    <row r="141" spans="1:42" x14ac:dyDescent="0.3">
      <c r="A141" s="1"/>
      <c r="B141" s="1"/>
      <c r="C141" s="1"/>
      <c r="D141" s="1"/>
      <c r="E141" s="1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25.2" x14ac:dyDescent="0.45">
      <c r="A143" s="1"/>
      <c r="B143" s="1"/>
      <c r="C143" s="1"/>
      <c r="D143" s="1"/>
      <c r="E143" s="1"/>
      <c r="F143" s="1"/>
      <c r="G143" s="1"/>
      <c r="H143" s="819" t="s">
        <v>227</v>
      </c>
      <c r="I143" s="819"/>
      <c r="J143" s="819"/>
      <c r="K143" s="819"/>
      <c r="L143" s="819"/>
      <c r="M143" s="819"/>
      <c r="N143" s="819"/>
      <c r="O143" s="819"/>
      <c r="P143" s="819"/>
      <c r="Q143" s="819"/>
      <c r="R143" s="819"/>
      <c r="S143" s="819"/>
      <c r="T143" s="819"/>
      <c r="U143" s="819"/>
      <c r="V143" s="819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3">
      <c r="A145" s="1"/>
      <c r="B145" s="1"/>
      <c r="C145" s="1"/>
      <c r="D145" s="1"/>
      <c r="E145" s="1"/>
      <c r="AL145" s="32"/>
      <c r="AM145" s="1"/>
      <c r="AN145" s="1"/>
      <c r="AO145" s="1"/>
      <c r="AP145" s="1"/>
    </row>
    <row r="146" spans="1:42" ht="18" x14ac:dyDescent="0.35">
      <c r="A146" s="1"/>
      <c r="B146" s="1"/>
      <c r="C146" s="1"/>
      <c r="D146" s="1"/>
      <c r="E146" s="1"/>
      <c r="F146" s="25" t="s">
        <v>221</v>
      </c>
      <c r="P146" t="s">
        <v>222</v>
      </c>
      <c r="AL146" s="32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R147" t="s">
        <v>223</v>
      </c>
      <c r="AL147" s="32"/>
      <c r="AM147" s="1"/>
      <c r="AN147" s="1"/>
      <c r="AO147" s="1"/>
      <c r="AP147" s="1"/>
    </row>
    <row r="148" spans="1:42" ht="16.2" thickBot="1" x14ac:dyDescent="0.35">
      <c r="A148" s="1"/>
      <c r="B148" s="1"/>
      <c r="C148" s="1"/>
      <c r="D148" s="1"/>
      <c r="E148" s="1"/>
      <c r="U148" t="s">
        <v>224</v>
      </c>
      <c r="AL148" s="32"/>
      <c r="AM148" s="1"/>
      <c r="AN148" s="1"/>
      <c r="AO148" s="1"/>
      <c r="AP148" s="1"/>
    </row>
    <row r="149" spans="1:42" ht="16.2" thickBot="1" x14ac:dyDescent="0.35">
      <c r="A149" s="1"/>
      <c r="B149" s="1"/>
      <c r="C149" s="1"/>
      <c r="D149" s="1"/>
      <c r="E149" s="1"/>
      <c r="I149" s="885" t="e">
        <f>+IF(H50="","",H50)</f>
        <v>#N/A</v>
      </c>
      <c r="J149" s="886"/>
      <c r="K149" s="886"/>
      <c r="L149" s="887"/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L151" s="807" t="s">
        <v>225</v>
      </c>
      <c r="M151" s="808"/>
      <c r="N151" s="808"/>
      <c r="O151" s="809"/>
      <c r="P151" s="841" t="s">
        <v>6</v>
      </c>
      <c r="Q151" s="842"/>
      <c r="R151" s="842"/>
      <c r="S151" s="843"/>
      <c r="T151" s="844" t="s">
        <v>7</v>
      </c>
      <c r="U151" s="845"/>
      <c r="V151" s="845"/>
      <c r="W151" s="846"/>
      <c r="X151" s="847" t="s">
        <v>8</v>
      </c>
      <c r="Y151" s="848"/>
      <c r="Z151" s="848"/>
      <c r="AA151" s="849"/>
      <c r="AB151" s="859" t="s">
        <v>226</v>
      </c>
      <c r="AC151" s="860"/>
      <c r="AD151" s="860"/>
      <c r="AE151" s="861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L152" s="807"/>
      <c r="M152" s="808"/>
      <c r="N152" s="808"/>
      <c r="O152" s="809"/>
      <c r="P152" s="850" t="e">
        <f>+Hoja2!#REF!</f>
        <v>#REF!</v>
      </c>
      <c r="Q152" s="851"/>
      <c r="R152" s="851"/>
      <c r="S152" s="852"/>
      <c r="T152" s="853" t="e">
        <f>+Hoja2!#REF!</f>
        <v>#REF!</v>
      </c>
      <c r="U152" s="854"/>
      <c r="V152" s="854"/>
      <c r="W152" s="855"/>
      <c r="X152" s="856" t="e">
        <f>100%-P152-T152</f>
        <v>#REF!</v>
      </c>
      <c r="Y152" s="857"/>
      <c r="Z152" s="857"/>
      <c r="AA152" s="858"/>
      <c r="AB152" s="862"/>
      <c r="AC152" s="863"/>
      <c r="AD152" s="863"/>
      <c r="AE152" s="864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807" t="s">
        <v>11</v>
      </c>
      <c r="M153" s="808"/>
      <c r="N153" s="808"/>
      <c r="O153" s="809"/>
      <c r="P153" s="810" t="e">
        <f>+LOOKUP(AI26,Hoja2!A5:A549,Hoja2!#REF!)</f>
        <v>#REF!</v>
      </c>
      <c r="Q153" s="811"/>
      <c r="R153" s="811"/>
      <c r="S153" s="812"/>
      <c r="T153" s="813" t="e">
        <f>+LOOKUP(AI26,Hoja2!A5:A549,Hoja2!#REF!)</f>
        <v>#REF!</v>
      </c>
      <c r="U153" s="814"/>
      <c r="V153" s="814"/>
      <c r="W153" s="815"/>
      <c r="X153" s="816" t="e">
        <f>+IF(T153=0,0,2)+IF(T153=0,0,IF(P153=0,0,IF(P153&lt;3,1,2)))</f>
        <v>#REF!</v>
      </c>
      <c r="Y153" s="817"/>
      <c r="Z153" s="817"/>
      <c r="AA153" s="818"/>
      <c r="AB153" s="838" t="e">
        <f>+P153*P$152+T153*T$152+X153*X$152</f>
        <v>#REF!</v>
      </c>
      <c r="AC153" s="839"/>
      <c r="AD153" s="839"/>
      <c r="AE153" s="840"/>
      <c r="AF153" s="655" t="e">
        <f>+CHOOSE(IF(AB153&lt;1,1,AB153+0.7),"NO REFORZÓ","NO ALCANZA LOS LOGROS","SUPERA LOS LOGROS")</f>
        <v>#REF!</v>
      </c>
      <c r="AG153" s="656"/>
      <c r="AH153" s="656"/>
      <c r="AI153" s="38"/>
      <c r="AJ153" s="38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807"/>
      <c r="M154" s="808"/>
      <c r="N154" s="808"/>
      <c r="O154" s="809"/>
      <c r="P154" s="789" t="e">
        <f>+IF(P153=0,"",CHOOSE(IF(P153&lt;1,1,IF(P153&gt;4.6,P153+0.3,P153)),"Bj","Bj","Bs","A","S"))</f>
        <v>#REF!</v>
      </c>
      <c r="Q154" s="790"/>
      <c r="R154" s="790"/>
      <c r="S154" s="791"/>
      <c r="T154" s="792" t="e">
        <f>+IF(T153=0,"",CHOOSE(IF(T153&lt;1,1,IF(T153&gt;4.6,T153+0.3,T153)),"Bj","Bj","Bs","A","S"))</f>
        <v>#REF!</v>
      </c>
      <c r="U154" s="793"/>
      <c r="V154" s="793"/>
      <c r="W154" s="794"/>
      <c r="X154" s="795" t="e">
        <f t="shared" ref="X154" si="16">+IF(X153=0,"",CHOOSE(IF(X153&lt;1,1,IF(X153&gt;4.6,X153+0.3,X153)),"Bj","Bj","Bs","A","S"))</f>
        <v>#REF!</v>
      </c>
      <c r="Y154" s="796"/>
      <c r="Z154" s="796"/>
      <c r="AA154" s="797"/>
      <c r="AB154" s="798" t="e">
        <f t="shared" ref="AB154" si="17">+IF(AB153=0,"",CHOOSE(IF(AB153&lt;1,1,IF(AB153&gt;4.6,AB153+0.3,AB153)),"Bj","Bj","Bs","A","S"))</f>
        <v>#REF!</v>
      </c>
      <c r="AC154" s="799"/>
      <c r="AD154" s="799"/>
      <c r="AE154" s="800"/>
      <c r="AF154" s="655"/>
      <c r="AG154" s="656"/>
      <c r="AH154" s="656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807" t="s">
        <v>16</v>
      </c>
      <c r="M155" s="808"/>
      <c r="N155" s="808"/>
      <c r="O155" s="809"/>
      <c r="P155" s="810" t="e">
        <f>+LOOKUP(AI26,Hoja2!A5:A549,Hoja2!#REF!)</f>
        <v>#REF!</v>
      </c>
      <c r="Q155" s="811"/>
      <c r="R155" s="811"/>
      <c r="S155" s="812"/>
      <c r="T155" s="813" t="e">
        <f>+LOOKUP(AI26,Hoja2!A5:A549,Hoja2!#REF!)</f>
        <v>#REF!</v>
      </c>
      <c r="U155" s="814"/>
      <c r="V155" s="814"/>
      <c r="W155" s="815"/>
      <c r="X155" s="816" t="e">
        <f>+IF(T155=0,0,2)+IF(T155=0,0,IF(P155=0,0,IF(P155&lt;3,1,2)))</f>
        <v>#REF!</v>
      </c>
      <c r="Y155" s="817"/>
      <c r="Z155" s="817"/>
      <c r="AA155" s="818"/>
      <c r="AB155" s="786" t="e">
        <f>+P155*P$152+T155*T$152+X155*X$152</f>
        <v>#REF!</v>
      </c>
      <c r="AC155" s="787"/>
      <c r="AD155" s="787"/>
      <c r="AE155" s="788"/>
      <c r="AF155" s="655" t="e">
        <f>+CHOOSE(IF(AB155&lt;1,1,AB155+0.7),"NO REFORZÓ","NO ALCANZA LOS LOGROS","SUPERA LOS LOGROS")</f>
        <v>#REF!</v>
      </c>
      <c r="AG155" s="656"/>
      <c r="AH155" s="656"/>
      <c r="AI155" s="31"/>
      <c r="AJ155" s="31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807"/>
      <c r="M156" s="808"/>
      <c r="N156" s="808"/>
      <c r="O156" s="809"/>
      <c r="P156" s="789" t="e">
        <f>+IF(P155=0,"",CHOOSE(IF(P155&lt;1,1,IF(P155&gt;4.6,P155+0.3,P155)),"Bj","Bj","Bs","A","S"))</f>
        <v>#REF!</v>
      </c>
      <c r="Q156" s="790"/>
      <c r="R156" s="790"/>
      <c r="S156" s="791"/>
      <c r="T156" s="792" t="e">
        <f>+IF(T155=0,"",CHOOSE(IF(T155&lt;1,1,IF(T155&gt;4.6,T155+0.3,T155)),"Bj","Bj","Bs","A","S"))</f>
        <v>#REF!</v>
      </c>
      <c r="U156" s="793"/>
      <c r="V156" s="793"/>
      <c r="W156" s="794"/>
      <c r="X156" s="795" t="e">
        <f t="shared" ref="X156" si="18">+IF(X155=0,"",CHOOSE(IF(X155&lt;1,1,IF(X155&gt;4.6,X155+0.3,X155)),"Bj","Bj","Bs","A","S"))</f>
        <v>#REF!</v>
      </c>
      <c r="Y156" s="796"/>
      <c r="Z156" s="796"/>
      <c r="AA156" s="797"/>
      <c r="AB156" s="798" t="e">
        <f t="shared" ref="AB156" si="19">+IF(AB155=0,"",CHOOSE(IF(AB155&lt;1,1,IF(AB155&gt;4.6,AB155+0.3,AB155)),"Bj","Bj","Bs","A","S"))</f>
        <v>#REF!</v>
      </c>
      <c r="AC156" s="799"/>
      <c r="AD156" s="799"/>
      <c r="AE156" s="800"/>
      <c r="AF156" s="655"/>
      <c r="AG156" s="656"/>
      <c r="AH156" s="656"/>
      <c r="AM156" s="1"/>
      <c r="AN156" s="1"/>
      <c r="AO156" s="1"/>
      <c r="AP156" s="1"/>
    </row>
    <row r="157" spans="1:42" ht="16.2" customHeight="1" thickBot="1" x14ac:dyDescent="0.35">
      <c r="A157" s="1"/>
      <c r="B157" s="1"/>
      <c r="C157" s="1"/>
      <c r="D157" s="1"/>
      <c r="E157" s="1"/>
      <c r="L157" s="807" t="s">
        <v>17</v>
      </c>
      <c r="M157" s="808"/>
      <c r="N157" s="808"/>
      <c r="O157" s="809"/>
      <c r="P157" s="810" t="e">
        <f>+LOOKUP(AI26,Hoja2!A5:A549,Hoja2!#REF!)</f>
        <v>#REF!</v>
      </c>
      <c r="Q157" s="811"/>
      <c r="R157" s="811"/>
      <c r="S157" s="812"/>
      <c r="T157" s="813" t="e">
        <f>+LOOKUP(AI26,Hoja2!A5:A549,Hoja2!#REF!)</f>
        <v>#REF!</v>
      </c>
      <c r="U157" s="814"/>
      <c r="V157" s="814"/>
      <c r="W157" s="815"/>
      <c r="X157" s="816" t="e">
        <f>+IF(T157=0,0,2)+IF(T157=0,0,IF(P157=0,0,IF(P157&lt;3,1,2)))</f>
        <v>#REF!</v>
      </c>
      <c r="Y157" s="817"/>
      <c r="Z157" s="817"/>
      <c r="AA157" s="818"/>
      <c r="AB157" s="786" t="e">
        <f>+P157*P$152+T157*T$152+X157*X$152</f>
        <v>#REF!</v>
      </c>
      <c r="AC157" s="787"/>
      <c r="AD157" s="787"/>
      <c r="AE157" s="788"/>
      <c r="AF157" s="655" t="e">
        <f>+CHOOSE(IF(AB157&lt;1,1,AB157+0.7),"NO REFORZÓ","NO ALCANZA LOS LOGROS","SUPERA LOS LOGROS")</f>
        <v>#REF!</v>
      </c>
      <c r="AG157" s="656"/>
      <c r="AH157" s="656"/>
      <c r="AI157" s="31"/>
      <c r="AJ157" s="31"/>
      <c r="AM157" s="1"/>
      <c r="AN157" s="1"/>
      <c r="AO157" s="1"/>
      <c r="AP157" s="1"/>
    </row>
    <row r="158" spans="1:42" ht="16.2" customHeight="1" thickBot="1" x14ac:dyDescent="0.35">
      <c r="A158" s="1"/>
      <c r="B158" s="1"/>
      <c r="C158" s="1"/>
      <c r="D158" s="1"/>
      <c r="E158" s="1"/>
      <c r="L158" s="807"/>
      <c r="M158" s="808"/>
      <c r="N158" s="808"/>
      <c r="O158" s="809"/>
      <c r="P158" s="789" t="e">
        <f>+IF(P157=0,"",CHOOSE(IF(P157&lt;1,1,IF(P157&gt;4.6,P157+0.3,P157)),"Bj","Bj","Bs","A","S"))</f>
        <v>#REF!</v>
      </c>
      <c r="Q158" s="790"/>
      <c r="R158" s="790"/>
      <c r="S158" s="791"/>
      <c r="T158" s="792" t="e">
        <f>+IF(T157=0,"",CHOOSE(IF(T157&lt;1,1,IF(T157&gt;4.6,T157+0.3,T157)),"Bj","Bj","Bs","A","S"))</f>
        <v>#REF!</v>
      </c>
      <c r="U158" s="793"/>
      <c r="V158" s="793"/>
      <c r="W158" s="794"/>
      <c r="X158" s="795" t="e">
        <f t="shared" ref="X158" si="20">+IF(X157=0,"",CHOOSE(IF(X157&lt;1,1,IF(X157&gt;4.6,X157+0.3,X157)),"Bj","Bj","Bs","A","S"))</f>
        <v>#REF!</v>
      </c>
      <c r="Y158" s="796"/>
      <c r="Z158" s="796"/>
      <c r="AA158" s="797"/>
      <c r="AB158" s="798" t="e">
        <f t="shared" ref="AB158" si="21">+IF(AB157=0,"",CHOOSE(IF(AB157&lt;1,1,IF(AB157&gt;4.6,AB157+0.3,AB157)),"Bj","Bj","Bs","A","S"))</f>
        <v>#REF!</v>
      </c>
      <c r="AC158" s="799"/>
      <c r="AD158" s="799"/>
      <c r="AE158" s="800"/>
      <c r="AF158" s="655"/>
      <c r="AG158" s="656"/>
      <c r="AH158" s="656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807" t="s">
        <v>18</v>
      </c>
      <c r="M159" s="808"/>
      <c r="N159" s="808"/>
      <c r="O159" s="809"/>
      <c r="P159" s="810" t="e">
        <f>+LOOKUP(AI26,Hoja2!A5:A549,Hoja2!#REF!)</f>
        <v>#REF!</v>
      </c>
      <c r="Q159" s="811"/>
      <c r="R159" s="811"/>
      <c r="S159" s="812"/>
      <c r="T159" s="813" t="e">
        <f>+LOOKUP(AI26,Hoja2!A5:A549,Hoja2!#REF!)</f>
        <v>#REF!</v>
      </c>
      <c r="U159" s="814"/>
      <c r="V159" s="814"/>
      <c r="W159" s="815"/>
      <c r="X159" s="816" t="e">
        <f>+IF(T159=0,0,2)+IF(T159=0,0,IF(P159=0,0,IF(P159&lt;3,1,2)))</f>
        <v>#REF!</v>
      </c>
      <c r="Y159" s="817"/>
      <c r="Z159" s="817"/>
      <c r="AA159" s="818"/>
      <c r="AB159" s="786" t="e">
        <f>+P159*P$152+T159*T$152+X159*X$152</f>
        <v>#REF!</v>
      </c>
      <c r="AC159" s="787"/>
      <c r="AD159" s="787"/>
      <c r="AE159" s="788"/>
      <c r="AF159" s="655" t="e">
        <f>+CHOOSE(IF(AB159&lt;1,1,AB159+0.7),"NO REFORZÓ","NO ALCANZA LOS LOGROS","SUPERA LOS LOGROS")</f>
        <v>#REF!</v>
      </c>
      <c r="AG159" s="656"/>
      <c r="AH159" s="656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807"/>
      <c r="M160" s="808"/>
      <c r="N160" s="808"/>
      <c r="O160" s="809"/>
      <c r="P160" s="835" t="e">
        <f>+IF(P159=0,"",CHOOSE(IF(P159&lt;1,1,IF(P159&gt;4.6,P159+0.3,P159)),"Bj","Bj","Bs","A","S"))</f>
        <v>#REF!</v>
      </c>
      <c r="Q160" s="836"/>
      <c r="R160" s="836"/>
      <c r="S160" s="837"/>
      <c r="T160" s="792" t="e">
        <f>+IF(T159=0,"",CHOOSE(IF(T159&lt;1,1,IF(T159&gt;4.6,T159+0.3,T159)),"Bj","Bj","Bs","A","S"))</f>
        <v>#REF!</v>
      </c>
      <c r="U160" s="793"/>
      <c r="V160" s="793"/>
      <c r="W160" s="794"/>
      <c r="X160" s="795" t="e">
        <f t="shared" ref="X160" si="22">+IF(X159=0,"",CHOOSE(IF(X159&lt;1,1,IF(X159&gt;4.6,X159+0.3,X159)),"Bj","Bj","Bs","A","S"))</f>
        <v>#REF!</v>
      </c>
      <c r="Y160" s="796"/>
      <c r="Z160" s="796"/>
      <c r="AA160" s="797"/>
      <c r="AB160" s="798" t="e">
        <f t="shared" ref="AB160" si="23">+IF(AB159=0,"",CHOOSE(IF(AB159&lt;1,1,IF(AB159&gt;4.6,AB159+0.3,AB159)),"Bj","Bj","Bs","A","S"))</f>
        <v>#REF!</v>
      </c>
      <c r="AC160" s="799"/>
      <c r="AD160" s="799"/>
      <c r="AE160" s="800"/>
      <c r="AF160" s="655"/>
      <c r="AG160" s="656"/>
      <c r="AH160" s="656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26"/>
      <c r="M161" s="26"/>
      <c r="N161" s="26"/>
      <c r="O161" s="26"/>
      <c r="P161" s="27"/>
      <c r="Q161" s="27"/>
      <c r="R161" s="27"/>
      <c r="S161" s="27"/>
      <c r="T161" s="28"/>
      <c r="U161" s="28"/>
      <c r="V161" s="28"/>
      <c r="W161" s="28"/>
      <c r="X161" s="29"/>
      <c r="Y161" s="29"/>
      <c r="Z161" s="29"/>
      <c r="AA161" s="29"/>
      <c r="AB161" s="832" t="e">
        <f>+AB153+AB155+AB157+AB159</f>
        <v>#REF!</v>
      </c>
      <c r="AC161" s="833"/>
      <c r="AD161" s="833"/>
      <c r="AE161" s="834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26"/>
      <c r="M162" s="26"/>
      <c r="N162" s="26"/>
      <c r="O162" s="26"/>
      <c r="P162" s="27"/>
      <c r="Q162" s="27"/>
      <c r="R162" s="27"/>
      <c r="S162" s="27"/>
      <c r="T162" s="28"/>
      <c r="U162" s="28"/>
      <c r="V162" s="28"/>
      <c r="W162" s="28"/>
      <c r="X162" s="29"/>
      <c r="Y162" s="29"/>
      <c r="Z162" s="29"/>
      <c r="AA162" s="29"/>
      <c r="AB162" s="30"/>
      <c r="AC162" s="30"/>
      <c r="AD162" s="30"/>
      <c r="AE162" s="30"/>
      <c r="AM162" s="1"/>
      <c r="AN162" s="1"/>
      <c r="AO162" s="1"/>
      <c r="AP162" s="1"/>
    </row>
    <row r="163" spans="1:42" ht="16.2" customHeight="1" thickBot="1" x14ac:dyDescent="0.4">
      <c r="A163" s="1"/>
      <c r="B163" s="1"/>
      <c r="C163" s="1"/>
      <c r="D163" s="1"/>
      <c r="E163" s="1"/>
      <c r="I163" s="829" t="e">
        <f>+IF(H78="","",H78)</f>
        <v>#N/A</v>
      </c>
      <c r="J163" s="830"/>
      <c r="K163" s="830"/>
      <c r="L163" s="831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AM164" s="1"/>
      <c r="AN164" s="1"/>
      <c r="AO164" s="1"/>
      <c r="AP164" s="1"/>
    </row>
    <row r="165" spans="1:42" ht="16.2" customHeight="1" thickBot="1" x14ac:dyDescent="0.35">
      <c r="A165" s="1"/>
      <c r="B165" s="1"/>
      <c r="C165" s="1"/>
      <c r="D165" s="1"/>
      <c r="E165" s="1"/>
      <c r="L165" s="807" t="str">
        <f>+L151</f>
        <v>PERIODO</v>
      </c>
      <c r="M165" s="808"/>
      <c r="N165" s="808"/>
      <c r="O165" s="809"/>
      <c r="P165" s="841" t="str">
        <f>+P151</f>
        <v>COGNITIVO</v>
      </c>
      <c r="Q165" s="842"/>
      <c r="R165" s="842"/>
      <c r="S165" s="843"/>
      <c r="T165" s="844" t="str">
        <f>+T151</f>
        <v>PROCEDIMENTAL</v>
      </c>
      <c r="U165" s="845"/>
      <c r="V165" s="845"/>
      <c r="W165" s="846"/>
      <c r="X165" s="847" t="str">
        <f>+X151</f>
        <v>ACTITUDINAL</v>
      </c>
      <c r="Y165" s="848"/>
      <c r="Z165" s="848"/>
      <c r="AA165" s="849"/>
      <c r="AB165" s="859" t="str">
        <f>+AB151</f>
        <v>DEFINITIVA</v>
      </c>
      <c r="AC165" s="860"/>
      <c r="AD165" s="860"/>
      <c r="AE165" s="861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L166" s="807"/>
      <c r="M166" s="808"/>
      <c r="N166" s="808"/>
      <c r="O166" s="809"/>
      <c r="P166" s="850" t="e">
        <f>+P152</f>
        <v>#REF!</v>
      </c>
      <c r="Q166" s="851"/>
      <c r="R166" s="851"/>
      <c r="S166" s="852"/>
      <c r="T166" s="853" t="e">
        <f>+T152</f>
        <v>#REF!</v>
      </c>
      <c r="U166" s="854"/>
      <c r="V166" s="854"/>
      <c r="W166" s="855"/>
      <c r="X166" s="856" t="e">
        <f>+X152</f>
        <v>#REF!</v>
      </c>
      <c r="Y166" s="857"/>
      <c r="Z166" s="857"/>
      <c r="AA166" s="858"/>
      <c r="AB166" s="862"/>
      <c r="AC166" s="863"/>
      <c r="AD166" s="863"/>
      <c r="AE166" s="864"/>
      <c r="AM166" s="1"/>
      <c r="AN166" s="1"/>
      <c r="AO166" s="1"/>
      <c r="AP166" s="1"/>
    </row>
    <row r="167" spans="1:42" ht="16.2" thickBot="1" x14ac:dyDescent="0.35">
      <c r="A167" s="1"/>
      <c r="B167" s="1"/>
      <c r="C167" s="1"/>
      <c r="D167" s="1"/>
      <c r="E167" s="1"/>
      <c r="L167" s="807" t="str">
        <f>+L153</f>
        <v>UNO</v>
      </c>
      <c r="M167" s="808"/>
      <c r="N167" s="808"/>
      <c r="O167" s="809"/>
      <c r="P167" s="810" t="e">
        <f>+LOOKUP(AI26,Hoja2!A5:A549,Hoja2!#REF!)</f>
        <v>#REF!</v>
      </c>
      <c r="Q167" s="811"/>
      <c r="R167" s="811"/>
      <c r="S167" s="812"/>
      <c r="T167" s="813" t="e">
        <f>+LOOKUP(AI26,Hoja2!A5:A549,Hoja2!#REF!)</f>
        <v>#REF!</v>
      </c>
      <c r="U167" s="814"/>
      <c r="V167" s="814"/>
      <c r="W167" s="815"/>
      <c r="X167" s="816" t="e">
        <f>+IF(T167=0,0,2)+IF(T167=0,0,IF(P167=0,0,IF(P167&lt;3,1,2)))</f>
        <v>#REF!</v>
      </c>
      <c r="Y167" s="817"/>
      <c r="Z167" s="817"/>
      <c r="AA167" s="818"/>
      <c r="AB167" s="838" t="e">
        <f>+P167*P$152+T167*T$152+X167*X$152</f>
        <v>#REF!</v>
      </c>
      <c r="AC167" s="839"/>
      <c r="AD167" s="839"/>
      <c r="AE167" s="840"/>
      <c r="AF167" s="666" t="e">
        <f>+CHOOSE(IF(AB167&lt;1,1,AB167+0.7),"NO REFORZO","NO ALCANZA LOS LOGROS","SUPERA LOS LOGROS")</f>
        <v>#REF!</v>
      </c>
      <c r="AG167" s="667"/>
      <c r="AH167" s="667"/>
      <c r="AM167" s="1"/>
      <c r="AN167" s="1"/>
      <c r="AO167" s="1"/>
      <c r="AP167" s="1"/>
    </row>
    <row r="168" spans="1:42" ht="16.2" thickBot="1" x14ac:dyDescent="0.35">
      <c r="A168" s="1"/>
      <c r="B168" s="1"/>
      <c r="C168" s="1"/>
      <c r="D168" s="1"/>
      <c r="E168" s="1"/>
      <c r="L168" s="807"/>
      <c r="M168" s="808"/>
      <c r="N168" s="808"/>
      <c r="O168" s="809"/>
      <c r="P168" s="789" t="e">
        <f>+IF(P167=0,"",CHOOSE(IF(P167&lt;1,1,IF(P167&gt;4.6,P167+0.3,P167)),"Bj","Bj","Bs","A","S"))</f>
        <v>#REF!</v>
      </c>
      <c r="Q168" s="790"/>
      <c r="R168" s="790"/>
      <c r="S168" s="791"/>
      <c r="T168" s="792" t="e">
        <f>+IF(T167=0,"",CHOOSE(IF(T167&lt;1,1,IF(T167&gt;4.6,T167+0.3,T167)),"Bj","Bj","Bs","A","S"))</f>
        <v>#REF!</v>
      </c>
      <c r="U168" s="793"/>
      <c r="V168" s="793"/>
      <c r="W168" s="794"/>
      <c r="X168" s="795" t="e">
        <f t="shared" ref="X168" si="24">+IF(X167=0,"",CHOOSE(IF(X167&lt;1,1,IF(X167&gt;4.6,X167+0.3,X167)),"Bj","Bj","Bs","A","S"))</f>
        <v>#REF!</v>
      </c>
      <c r="Y168" s="796"/>
      <c r="Z168" s="796"/>
      <c r="AA168" s="797"/>
      <c r="AB168" s="798" t="e">
        <f t="shared" ref="AB168" si="25">+IF(AB167=0,"",CHOOSE(IF(AB167&lt;1,1,IF(AB167&gt;4.6,AB167+0.3,AB167)),"Bj","Bj","Bs","A","S"))</f>
        <v>#REF!</v>
      </c>
      <c r="AC168" s="799"/>
      <c r="AD168" s="799"/>
      <c r="AE168" s="800"/>
      <c r="AF168" s="666"/>
      <c r="AG168" s="667"/>
      <c r="AH168" s="667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807" t="str">
        <f>+L155</f>
        <v>DOS</v>
      </c>
      <c r="M169" s="808"/>
      <c r="N169" s="808"/>
      <c r="O169" s="809"/>
      <c r="P169" s="810" t="e">
        <f>+LOOKUP(AI26,Hoja2!A5:A549,Hoja2!#REF!)</f>
        <v>#REF!</v>
      </c>
      <c r="Q169" s="811"/>
      <c r="R169" s="811"/>
      <c r="S169" s="812"/>
      <c r="T169" s="813" t="e">
        <f>+LOOKUP(AI26,Hoja2!A5:A549,Hoja2!#REF!)</f>
        <v>#REF!</v>
      </c>
      <c r="U169" s="814"/>
      <c r="V169" s="814"/>
      <c r="W169" s="815"/>
      <c r="X169" s="816" t="e">
        <f>+IF(T169=0,0,2)+IF(T169=0,0,IF(P169=0,0,IF(P169&lt;3,1,2)))</f>
        <v>#REF!</v>
      </c>
      <c r="Y169" s="817"/>
      <c r="Z169" s="817"/>
      <c r="AA169" s="818"/>
      <c r="AB169" s="838" t="e">
        <f>+P169*P$152+T169*T$152+X169*X$152</f>
        <v>#REF!</v>
      </c>
      <c r="AC169" s="839"/>
      <c r="AD169" s="839"/>
      <c r="AE169" s="840"/>
      <c r="AF169" s="666" t="e">
        <f>+CHOOSE(IF(AB169&lt;1,1,AB169+0.7),"NO REFORZO","NO ALCANZA LOS LOGROS","SUPERA LOS LOGROS")</f>
        <v>#REF!</v>
      </c>
      <c r="AG169" s="667"/>
      <c r="AH169" s="667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807"/>
      <c r="M170" s="808"/>
      <c r="N170" s="808"/>
      <c r="O170" s="809"/>
      <c r="P170" s="789" t="e">
        <f>+IF(P169=0,"",CHOOSE(IF(P169&lt;1,1,IF(P169&gt;4.6,P169+0.3,P169)),"Bj","Bj","Bs","A","S"))</f>
        <v>#REF!</v>
      </c>
      <c r="Q170" s="790"/>
      <c r="R170" s="790"/>
      <c r="S170" s="791"/>
      <c r="T170" s="792" t="e">
        <f>+IF(T169=0,"",CHOOSE(IF(T169&lt;1,1,IF(T169&gt;4.6,T169+0.3,T169)),"Bj","Bj","Bs","A","S"))</f>
        <v>#REF!</v>
      </c>
      <c r="U170" s="793"/>
      <c r="V170" s="793"/>
      <c r="W170" s="794"/>
      <c r="X170" s="795" t="e">
        <f t="shared" ref="X170" si="26">+IF(X169=0,"",CHOOSE(IF(X169&lt;1,1,IF(X169&gt;4.6,X169+0.3,X169)),"Bj","Bj","Bs","A","S"))</f>
        <v>#REF!</v>
      </c>
      <c r="Y170" s="796"/>
      <c r="Z170" s="796"/>
      <c r="AA170" s="797"/>
      <c r="AB170" s="798" t="e">
        <f t="shared" ref="AB170" si="27">+IF(AB169=0,"",CHOOSE(IF(AB169&lt;1,1,IF(AB169&gt;4.6,AB169+0.3,AB169)),"Bj","Bj","Bs","A","S"))</f>
        <v>#REF!</v>
      </c>
      <c r="AC170" s="799"/>
      <c r="AD170" s="799"/>
      <c r="AE170" s="800"/>
      <c r="AF170" s="666"/>
      <c r="AG170" s="667"/>
      <c r="AH170" s="667"/>
      <c r="AM170" s="1"/>
      <c r="AN170" s="1"/>
      <c r="AO170" s="1"/>
      <c r="AP170" s="1"/>
    </row>
    <row r="171" spans="1:42" ht="16.2" customHeight="1" thickBot="1" x14ac:dyDescent="0.35">
      <c r="A171" s="1"/>
      <c r="B171" s="1"/>
      <c r="C171" s="1"/>
      <c r="D171" s="1"/>
      <c r="E171" s="1"/>
      <c r="L171" s="807" t="str">
        <f>+L157</f>
        <v>TRES</v>
      </c>
      <c r="M171" s="808"/>
      <c r="N171" s="808"/>
      <c r="O171" s="809"/>
      <c r="P171" s="810" t="e">
        <f>+LOOKUP(AI26,Hoja2!A5:A549,Hoja2!#REF!)</f>
        <v>#REF!</v>
      </c>
      <c r="Q171" s="811"/>
      <c r="R171" s="811"/>
      <c r="S171" s="812"/>
      <c r="T171" s="813" t="e">
        <f>+LOOKUP(AI26,Hoja2!A5:A549,Hoja2!#REF!)</f>
        <v>#REF!</v>
      </c>
      <c r="U171" s="814"/>
      <c r="V171" s="814"/>
      <c r="W171" s="815"/>
      <c r="X171" s="816" t="e">
        <f>+IF(T171=0,0,2)+IF(T171=0,0,IF(P171=0,0,IF(P171&lt;3,1,2)))</f>
        <v>#REF!</v>
      </c>
      <c r="Y171" s="817"/>
      <c r="Z171" s="817"/>
      <c r="AA171" s="818"/>
      <c r="AB171" s="838" t="e">
        <f>+P171*P$152+T171*T$152+X171*X$152</f>
        <v>#REF!</v>
      </c>
      <c r="AC171" s="839"/>
      <c r="AD171" s="839"/>
      <c r="AE171" s="840"/>
      <c r="AF171" s="666" t="e">
        <f>+CHOOSE(IF(AB171&lt;1,1,AB171+0.7),"NO REFORZO","NO ALCANZA LOS LOGROS","SUPERA LOS LOGROS")</f>
        <v>#REF!</v>
      </c>
      <c r="AG171" s="667"/>
      <c r="AH171" s="667"/>
      <c r="AM171" s="1"/>
      <c r="AN171" s="1"/>
      <c r="AO171" s="1"/>
      <c r="AP171" s="1"/>
    </row>
    <row r="172" spans="1:42" ht="16.2" customHeight="1" thickBot="1" x14ac:dyDescent="0.35">
      <c r="A172" s="1"/>
      <c r="B172" s="1"/>
      <c r="C172" s="1"/>
      <c r="D172" s="1"/>
      <c r="E172" s="1"/>
      <c r="L172" s="807"/>
      <c r="M172" s="808"/>
      <c r="N172" s="808"/>
      <c r="O172" s="809"/>
      <c r="P172" s="789" t="e">
        <f>+IF(P171=0,"",CHOOSE(IF(P171&lt;1,1,IF(P171&gt;4.6,P171+0.3,P171)),"Bj","Bj","Bs","A","S"))</f>
        <v>#REF!</v>
      </c>
      <c r="Q172" s="790"/>
      <c r="R172" s="790"/>
      <c r="S172" s="791"/>
      <c r="T172" s="792" t="e">
        <f>+IF(T171=0,"",CHOOSE(IF(T171&lt;1,1,IF(T171&gt;4.6,T171+0.3,T171)),"Bj","Bj","Bs","A","S"))</f>
        <v>#REF!</v>
      </c>
      <c r="U172" s="793"/>
      <c r="V172" s="793"/>
      <c r="W172" s="794"/>
      <c r="X172" s="795" t="e">
        <f t="shared" ref="X172" si="28">+IF(X171=0,"",CHOOSE(IF(X171&lt;1,1,IF(X171&gt;4.6,X171+0.3,X171)),"Bj","Bj","Bs","A","S"))</f>
        <v>#REF!</v>
      </c>
      <c r="Y172" s="796"/>
      <c r="Z172" s="796"/>
      <c r="AA172" s="797"/>
      <c r="AB172" s="798" t="e">
        <f t="shared" ref="AB172" si="29">+IF(AB171=0,"",CHOOSE(IF(AB171&lt;1,1,IF(AB171&gt;4.6,AB171+0.3,AB171)),"Bj","Bj","Bs","A","S"))</f>
        <v>#REF!</v>
      </c>
      <c r="AC172" s="799"/>
      <c r="AD172" s="799"/>
      <c r="AE172" s="800"/>
      <c r="AF172" s="666"/>
      <c r="AG172" s="667"/>
      <c r="AH172" s="667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807" t="str">
        <f>+L159</f>
        <v>CUATRO</v>
      </c>
      <c r="M173" s="808"/>
      <c r="N173" s="808"/>
      <c r="O173" s="809"/>
      <c r="P173" s="810" t="e">
        <f>+LOOKUP(AI26,Hoja2!A5:A549,Hoja2!#REF!)</f>
        <v>#REF!</v>
      </c>
      <c r="Q173" s="811"/>
      <c r="R173" s="811"/>
      <c r="S173" s="812"/>
      <c r="T173" s="813" t="e">
        <f>+LOOKUP(AI26,Hoja2!A5:A549,Hoja2!#REF!)</f>
        <v>#REF!</v>
      </c>
      <c r="U173" s="814"/>
      <c r="V173" s="814"/>
      <c r="W173" s="815"/>
      <c r="X173" s="816" t="e">
        <f>+IF(T173=0,0,2)+IF(T173=0,0,IF(P173=0,0,IF(P173&lt;3,1,2)))</f>
        <v>#REF!</v>
      </c>
      <c r="Y173" s="817"/>
      <c r="Z173" s="817"/>
      <c r="AA173" s="818"/>
      <c r="AB173" s="838" t="e">
        <f>+P173*P$152+T173*T$152+X173*X$152</f>
        <v>#REF!</v>
      </c>
      <c r="AC173" s="839"/>
      <c r="AD173" s="839"/>
      <c r="AE173" s="840"/>
      <c r="AF173" s="666" t="e">
        <f>+CHOOSE(IF(AB173&lt;1,1,AB173+0.7),"NO REFORZO","NO ALCANZA LOS LOGROS","SUPERA LOS LOGROS")</f>
        <v>#REF!</v>
      </c>
      <c r="AG173" s="667"/>
      <c r="AH173" s="667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807"/>
      <c r="M174" s="808"/>
      <c r="N174" s="808"/>
      <c r="O174" s="809"/>
      <c r="P174" s="835" t="e">
        <f>+IF(P173=0,"",CHOOSE(IF(P173&lt;1,1,IF(P173&gt;4.6,P173+0.3,P173)),"Bj","Bj","Bs","A","S"))</f>
        <v>#REF!</v>
      </c>
      <c r="Q174" s="836"/>
      <c r="R174" s="836"/>
      <c r="S174" s="837"/>
      <c r="T174" s="792" t="e">
        <f>+IF(T173=0,"",CHOOSE(IF(T173&lt;1,1,IF(T173&gt;4.6,T173+0.3,T173)),"Bj","Bj","Bs","A","S"))</f>
        <v>#REF!</v>
      </c>
      <c r="U174" s="793"/>
      <c r="V174" s="793"/>
      <c r="W174" s="794"/>
      <c r="X174" s="795" t="e">
        <f t="shared" ref="X174" si="30">+IF(X173=0,"",CHOOSE(IF(X173&lt;1,1,IF(X173&gt;4.6,X173+0.3,X173)),"Bj","Bj","Bs","A","S"))</f>
        <v>#REF!</v>
      </c>
      <c r="Y174" s="796"/>
      <c r="Z174" s="796"/>
      <c r="AA174" s="797"/>
      <c r="AB174" s="798" t="e">
        <f t="shared" ref="AB174" si="31">+IF(AB173=0,"",CHOOSE(IF(AB173&lt;1,1,IF(AB173&gt;4.6,AB173+0.3,AB173)),"Bj","Bj","Bs","A","S"))</f>
        <v>#REF!</v>
      </c>
      <c r="AC174" s="799"/>
      <c r="AD174" s="799"/>
      <c r="AE174" s="800"/>
      <c r="AF174" s="666"/>
      <c r="AG174" s="667"/>
      <c r="AH174" s="667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26"/>
      <c r="M175" s="26"/>
      <c r="N175" s="26"/>
      <c r="O175" s="26"/>
      <c r="P175" s="27"/>
      <c r="Q175" s="27"/>
      <c r="R175" s="27"/>
      <c r="S175" s="27"/>
      <c r="T175" s="28"/>
      <c r="U175" s="28"/>
      <c r="V175" s="28"/>
      <c r="W175" s="28"/>
      <c r="X175" s="29"/>
      <c r="Y175" s="29"/>
      <c r="Z175" s="29"/>
      <c r="AA175" s="29"/>
      <c r="AB175" s="832" t="e">
        <f>+AB167+AB169+AB171+AB173</f>
        <v>#REF!</v>
      </c>
      <c r="AC175" s="833"/>
      <c r="AD175" s="833"/>
      <c r="AE175" s="834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26"/>
      <c r="M176" s="26"/>
      <c r="N176" s="26"/>
      <c r="O176" s="26"/>
      <c r="P176" s="27"/>
      <c r="Q176" s="27"/>
      <c r="R176" s="27"/>
      <c r="S176" s="27"/>
      <c r="T176" s="28"/>
      <c r="U176" s="28"/>
      <c r="V176" s="28"/>
      <c r="W176" s="28"/>
      <c r="X176" s="29"/>
      <c r="Y176" s="29"/>
      <c r="Z176" s="29"/>
      <c r="AA176" s="29"/>
      <c r="AB176" s="30"/>
      <c r="AC176" s="30"/>
      <c r="AD176" s="30"/>
      <c r="AE176" s="30"/>
      <c r="AM176" s="1"/>
      <c r="AN176" s="1"/>
      <c r="AO176" s="1"/>
      <c r="AP176" s="1"/>
    </row>
    <row r="177" spans="1:42" ht="16.2" customHeight="1" thickBot="1" x14ac:dyDescent="0.45">
      <c r="A177" s="1"/>
      <c r="B177" s="1"/>
      <c r="C177" s="1"/>
      <c r="D177" s="1"/>
      <c r="E177" s="1"/>
      <c r="I177" s="882" t="e">
        <f>+IF(H106="","",H106)</f>
        <v>#N/A</v>
      </c>
      <c r="J177" s="883"/>
      <c r="K177" s="883"/>
      <c r="L177" s="884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AM178" s="1"/>
      <c r="AN178" s="1"/>
      <c r="AO178" s="1"/>
      <c r="AP178" s="1"/>
    </row>
    <row r="179" spans="1:42" ht="16.2" customHeight="1" thickBot="1" x14ac:dyDescent="0.35">
      <c r="A179" s="1"/>
      <c r="B179" s="1"/>
      <c r="C179" s="1"/>
      <c r="D179" s="1"/>
      <c r="E179" s="1"/>
      <c r="L179" s="807" t="str">
        <f>+L165</f>
        <v>PERIODO</v>
      </c>
      <c r="M179" s="808"/>
      <c r="N179" s="808"/>
      <c r="O179" s="809"/>
      <c r="P179" s="841" t="str">
        <f>+P165</f>
        <v>COGNITIVO</v>
      </c>
      <c r="Q179" s="842"/>
      <c r="R179" s="842"/>
      <c r="S179" s="843"/>
      <c r="T179" s="844" t="str">
        <f>+T165</f>
        <v>PROCEDIMENTAL</v>
      </c>
      <c r="U179" s="845"/>
      <c r="V179" s="845"/>
      <c r="W179" s="846"/>
      <c r="X179" s="847" t="str">
        <f>+X165</f>
        <v>ACTITUDINAL</v>
      </c>
      <c r="Y179" s="848"/>
      <c r="Z179" s="848"/>
      <c r="AA179" s="849"/>
      <c r="AB179" s="859" t="str">
        <f>+AB165</f>
        <v>DEFINITIVA</v>
      </c>
      <c r="AC179" s="860"/>
      <c r="AD179" s="860"/>
      <c r="AE179" s="861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L180" s="807"/>
      <c r="M180" s="808"/>
      <c r="N180" s="808"/>
      <c r="O180" s="809"/>
      <c r="P180" s="850" t="e">
        <f>+P166</f>
        <v>#REF!</v>
      </c>
      <c r="Q180" s="851"/>
      <c r="R180" s="851"/>
      <c r="S180" s="852"/>
      <c r="T180" s="853" t="e">
        <f>+T166</f>
        <v>#REF!</v>
      </c>
      <c r="U180" s="854"/>
      <c r="V180" s="854"/>
      <c r="W180" s="855"/>
      <c r="X180" s="856" t="e">
        <f>+X166</f>
        <v>#REF!</v>
      </c>
      <c r="Y180" s="857"/>
      <c r="Z180" s="857"/>
      <c r="AA180" s="858"/>
      <c r="AB180" s="862"/>
      <c r="AC180" s="863"/>
      <c r="AD180" s="863"/>
      <c r="AE180" s="864"/>
      <c r="AM180" s="1"/>
      <c r="AN180" s="1"/>
      <c r="AO180" s="1"/>
      <c r="AP180" s="1"/>
    </row>
    <row r="181" spans="1:42" ht="16.2" thickBot="1" x14ac:dyDescent="0.35">
      <c r="A181" s="1"/>
      <c r="B181" s="1"/>
      <c r="C181" s="1"/>
      <c r="D181" s="1"/>
      <c r="E181" s="1"/>
      <c r="L181" s="807" t="str">
        <f>+L167</f>
        <v>UNO</v>
      </c>
      <c r="M181" s="808"/>
      <c r="N181" s="808"/>
      <c r="O181" s="809"/>
      <c r="P181" s="810" t="e">
        <f>+LOOKUP(AI26,Hoja2!A5:A549,Hoja2!#REF!)</f>
        <v>#REF!</v>
      </c>
      <c r="Q181" s="811"/>
      <c r="R181" s="811"/>
      <c r="S181" s="812"/>
      <c r="T181" s="813" t="e">
        <f>+LOOKUP(AI26,Hoja2!A5:A549,Hoja2!#REF!)</f>
        <v>#REF!</v>
      </c>
      <c r="U181" s="814"/>
      <c r="V181" s="814"/>
      <c r="W181" s="815"/>
      <c r="X181" s="816" t="e">
        <f>+IF(T181=0,0,2)+IF(T181=0,0,IF(P181=0,0,IF(P181&lt;3,1,2)))</f>
        <v>#REF!</v>
      </c>
      <c r="Y181" s="817"/>
      <c r="Z181" s="817"/>
      <c r="AA181" s="818"/>
      <c r="AB181" s="838" t="e">
        <f>+P181*P$152+T181*T$152+X181*X$152</f>
        <v>#REF!</v>
      </c>
      <c r="AC181" s="839"/>
      <c r="AD181" s="839"/>
      <c r="AE181" s="840"/>
      <c r="AF181" s="666" t="e">
        <f>+CHOOSE(IF(AB181&lt;1,1,AB181+0.7),"NO REFORZÓ","NO ALCANZA LOS LOGROS","SUPERA LOS LOGROS")</f>
        <v>#REF!</v>
      </c>
      <c r="AG181" s="667"/>
      <c r="AH181" s="667"/>
      <c r="AM181" s="1"/>
      <c r="AN181" s="1"/>
      <c r="AO181" s="1"/>
      <c r="AP181" s="1"/>
    </row>
    <row r="182" spans="1:42" ht="16.2" thickBot="1" x14ac:dyDescent="0.35">
      <c r="A182" s="1"/>
      <c r="B182" s="1"/>
      <c r="C182" s="1"/>
      <c r="D182" s="1"/>
      <c r="E182" s="1"/>
      <c r="L182" s="807"/>
      <c r="M182" s="808"/>
      <c r="N182" s="808"/>
      <c r="O182" s="809"/>
      <c r="P182" s="868" t="e">
        <f>+IF(P181=0,"",CHOOSE(IF(P181&lt;1,1,IF(P181&gt;4.6,P181+0.3,P181)),"Bj","Bj","Bs","A","S"))</f>
        <v>#REF!</v>
      </c>
      <c r="Q182" s="869"/>
      <c r="R182" s="869"/>
      <c r="S182" s="870"/>
      <c r="T182" s="871" t="e">
        <f>+IF(T181=0,"",CHOOSE(IF(T181&lt;1,1,IF(T181&gt;4.6,T181+0.3,T181)),"Bj","Bj","Bs","A","S"))</f>
        <v>#REF!</v>
      </c>
      <c r="U182" s="872"/>
      <c r="V182" s="872"/>
      <c r="W182" s="873"/>
      <c r="X182" s="874" t="e">
        <f t="shared" ref="X182" si="32">+IF(X181=0,"",CHOOSE(IF(X181&lt;1,1,IF(X181&gt;4.6,X181+0.3,X181)),"Bj","Bj","Bs","A","S"))</f>
        <v>#REF!</v>
      </c>
      <c r="Y182" s="875"/>
      <c r="Z182" s="875"/>
      <c r="AA182" s="876"/>
      <c r="AB182" s="865" t="e">
        <f t="shared" ref="AB182" si="33">+IF(AB181=0,"",CHOOSE(IF(AB181&lt;1,1,IF(AB181&gt;4.6,AB181+0.3,AB181)),"Bj","Bj","Bs","A","S"))</f>
        <v>#REF!</v>
      </c>
      <c r="AC182" s="866"/>
      <c r="AD182" s="866"/>
      <c r="AE182" s="867"/>
      <c r="AF182" s="666"/>
      <c r="AG182" s="667"/>
      <c r="AH182" s="667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807" t="str">
        <f>+L169</f>
        <v>DOS</v>
      </c>
      <c r="M183" s="808"/>
      <c r="N183" s="808"/>
      <c r="O183" s="809"/>
      <c r="P183" s="810" t="e">
        <f>+LOOKUP(AI26,Hoja2!A5:A549,Hoja2!#REF!)</f>
        <v>#REF!</v>
      </c>
      <c r="Q183" s="811"/>
      <c r="R183" s="811"/>
      <c r="S183" s="812"/>
      <c r="T183" s="813" t="e">
        <f>+LOOKUP(AI26,Hoja2!A5:A549,Hoja2!#REF!)</f>
        <v>#REF!</v>
      </c>
      <c r="U183" s="814"/>
      <c r="V183" s="814"/>
      <c r="W183" s="815"/>
      <c r="X183" s="816" t="e">
        <f>+IF(T183=0,0,2)+IF(T183=0,0,IF(P183=0,0,IF(P183&lt;3,1,2)))</f>
        <v>#REF!</v>
      </c>
      <c r="Y183" s="817"/>
      <c r="Z183" s="817"/>
      <c r="AA183" s="818"/>
      <c r="AB183" s="838" t="e">
        <f>+P183*P$152+T183*T$152+X183*X$152</f>
        <v>#REF!</v>
      </c>
      <c r="AC183" s="839"/>
      <c r="AD183" s="839"/>
      <c r="AE183" s="840"/>
      <c r="AF183" s="666" t="e">
        <f>+CHOOSE(IF(AB183&lt;1,1,AB183+0.7),"NO REFORZÓ","NO ALCANZA LOS LOGROS","SUPERA LOS LOGROS")</f>
        <v>#REF!</v>
      </c>
      <c r="AG183" s="667"/>
      <c r="AH183" s="667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807"/>
      <c r="M184" s="808"/>
      <c r="N184" s="808"/>
      <c r="O184" s="809"/>
      <c r="P184" s="868" t="e">
        <f>+IF(P183=0,"",CHOOSE(IF(P183&lt;1,1,IF(P183&gt;4.6,P183+0.3,P183)),"Bj","Bj","Bs","A","S"))</f>
        <v>#REF!</v>
      </c>
      <c r="Q184" s="869"/>
      <c r="R184" s="869"/>
      <c r="S184" s="870"/>
      <c r="T184" s="871" t="e">
        <f>+IF(T183=0,"",CHOOSE(IF(T183&lt;1,1,IF(T183&gt;4.6,T183+0.3,T183)),"Bj","Bj","Bs","A","S"))</f>
        <v>#REF!</v>
      </c>
      <c r="U184" s="872"/>
      <c r="V184" s="872"/>
      <c r="W184" s="873"/>
      <c r="X184" s="874" t="e">
        <f t="shared" ref="X184" si="34">+IF(X183=0,"",CHOOSE(IF(X183&lt;1,1,IF(X183&gt;4.6,X183+0.3,X183)),"Bj","Bj","Bs","A","S"))</f>
        <v>#REF!</v>
      </c>
      <c r="Y184" s="875"/>
      <c r="Z184" s="875"/>
      <c r="AA184" s="876"/>
      <c r="AB184" s="865" t="e">
        <f t="shared" ref="AB184" si="35">+IF(AB183=0,"",CHOOSE(IF(AB183&lt;1,1,IF(AB183&gt;4.6,AB183+0.3,AB183)),"Bj","Bj","Bs","A","S"))</f>
        <v>#REF!</v>
      </c>
      <c r="AC184" s="866"/>
      <c r="AD184" s="866"/>
      <c r="AE184" s="867"/>
      <c r="AF184" s="666"/>
      <c r="AG184" s="667"/>
      <c r="AH184" s="667"/>
      <c r="AM184" s="1"/>
      <c r="AN184" s="1"/>
      <c r="AO184" s="1"/>
      <c r="AP184" s="1"/>
    </row>
    <row r="185" spans="1:42" ht="16.2" customHeight="1" thickBot="1" x14ac:dyDescent="0.35">
      <c r="A185" s="1"/>
      <c r="B185" s="1"/>
      <c r="C185" s="1"/>
      <c r="D185" s="1"/>
      <c r="E185" s="1"/>
      <c r="L185" s="807" t="str">
        <f>+L171</f>
        <v>TRES</v>
      </c>
      <c r="M185" s="808"/>
      <c r="N185" s="808"/>
      <c r="O185" s="809"/>
      <c r="P185" s="810" t="e">
        <f>+LOOKUP(AI26,Hoja2!A5:A549,Hoja2!#REF!)</f>
        <v>#REF!</v>
      </c>
      <c r="Q185" s="811"/>
      <c r="R185" s="811"/>
      <c r="S185" s="812"/>
      <c r="T185" s="813" t="e">
        <f>+LOOKUP(AI26,Hoja2!A5:A549,Hoja2!#REF!)</f>
        <v>#REF!</v>
      </c>
      <c r="U185" s="814"/>
      <c r="V185" s="814"/>
      <c r="W185" s="815"/>
      <c r="X185" s="816" t="e">
        <f>+IF(T185=0,0,2)+IF(T185=0,0,IF(P185=0,0,IF(P185&lt;3,1,2)))</f>
        <v>#REF!</v>
      </c>
      <c r="Y185" s="817"/>
      <c r="Z185" s="817"/>
      <c r="AA185" s="818"/>
      <c r="AB185" s="838" t="e">
        <f>+P185*P$152+T185*T$152+X185*X$152</f>
        <v>#REF!</v>
      </c>
      <c r="AC185" s="839"/>
      <c r="AD185" s="839"/>
      <c r="AE185" s="840"/>
      <c r="AF185" s="666" t="e">
        <f>+CHOOSE(IF(AB185&lt;1,1,AB185+0.7),"NO REFORZÓ","NO ALCANZA LOS LOGROS","SUPERA LOS LOGROS")</f>
        <v>#REF!</v>
      </c>
      <c r="AG185" s="667"/>
      <c r="AH185" s="667"/>
      <c r="AM185" s="1"/>
      <c r="AN185" s="1"/>
      <c r="AO185" s="1"/>
      <c r="AP185" s="1"/>
    </row>
    <row r="186" spans="1:42" ht="16.2" customHeight="1" thickBot="1" x14ac:dyDescent="0.35">
      <c r="A186" s="1"/>
      <c r="B186" s="1"/>
      <c r="C186" s="1"/>
      <c r="D186" s="1"/>
      <c r="E186" s="1"/>
      <c r="L186" s="807"/>
      <c r="M186" s="808"/>
      <c r="N186" s="808"/>
      <c r="O186" s="809"/>
      <c r="P186" s="868" t="e">
        <f>+IF(P185=0,"",CHOOSE(IF(P185&lt;1,1,IF(P185&gt;4.6,P185+0.3,P185)),"Bj","Bj","Bs","A","S"))</f>
        <v>#REF!</v>
      </c>
      <c r="Q186" s="869"/>
      <c r="R186" s="869"/>
      <c r="S186" s="870"/>
      <c r="T186" s="871" t="e">
        <f>+IF(T185=0,"",CHOOSE(IF(T185&lt;1,1,IF(T185&gt;4.6,T185+0.3,T185)),"Bj","Bj","Bs","A","S"))</f>
        <v>#REF!</v>
      </c>
      <c r="U186" s="872"/>
      <c r="V186" s="872"/>
      <c r="W186" s="873"/>
      <c r="X186" s="874" t="e">
        <f t="shared" ref="X186" si="36">+IF(X185=0,"",CHOOSE(IF(X185&lt;1,1,IF(X185&gt;4.6,X185+0.3,X185)),"Bj","Bj","Bs","A","S"))</f>
        <v>#REF!</v>
      </c>
      <c r="Y186" s="875"/>
      <c r="Z186" s="875"/>
      <c r="AA186" s="876"/>
      <c r="AB186" s="865" t="e">
        <f t="shared" ref="AB186" si="37">+IF(AB185=0,"",CHOOSE(IF(AB185&lt;1,1,IF(AB185&gt;4.6,AB185+0.3,AB185)),"Bj","Bj","Bs","A","S"))</f>
        <v>#REF!</v>
      </c>
      <c r="AC186" s="866"/>
      <c r="AD186" s="866"/>
      <c r="AE186" s="867"/>
      <c r="AF186" s="666"/>
      <c r="AG186" s="667"/>
      <c r="AH186" s="667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807" t="str">
        <f>+L173</f>
        <v>CUATRO</v>
      </c>
      <c r="M187" s="808"/>
      <c r="N187" s="808"/>
      <c r="O187" s="809"/>
      <c r="P187" s="810" t="e">
        <f>+LOOKUP(AI26,Hoja2!A5:A549,Hoja2!#REF!)</f>
        <v>#REF!</v>
      </c>
      <c r="Q187" s="811"/>
      <c r="R187" s="811"/>
      <c r="S187" s="812"/>
      <c r="T187" s="813" t="e">
        <f>+LOOKUP(AI26,Hoja2!A5:A549,Hoja2!#REF!)</f>
        <v>#REF!</v>
      </c>
      <c r="U187" s="814"/>
      <c r="V187" s="814"/>
      <c r="W187" s="815"/>
      <c r="X187" s="816" t="e">
        <f>+IF(T187=0,0,2)+IF(T187=0,0,IF(P187=0,0,IF(P187&lt;3,1,2)))</f>
        <v>#REF!</v>
      </c>
      <c r="Y187" s="817"/>
      <c r="Z187" s="817"/>
      <c r="AA187" s="818"/>
      <c r="AB187" s="838" t="e">
        <f>+P187*P$152+T187*T$152+X187*X$152</f>
        <v>#REF!</v>
      </c>
      <c r="AC187" s="839"/>
      <c r="AD187" s="839"/>
      <c r="AE187" s="840"/>
      <c r="AF187" s="666" t="e">
        <f>+CHOOSE(IF(AB187&lt;1,1,AB187+0.7),"NO REFORZÓ","NO ALCANZA LOS LOGROS","SUPERA LOS LOGROS")</f>
        <v>#REF!</v>
      </c>
      <c r="AG187" s="667"/>
      <c r="AH187" s="667"/>
      <c r="AL187" s="32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807"/>
      <c r="M188" s="808"/>
      <c r="N188" s="808"/>
      <c r="O188" s="809"/>
      <c r="P188" s="879" t="e">
        <f>+IF(P187=0,"",CHOOSE(IF(P187&lt;1,1,IF(P187&gt;4.6,P187+0.3,P187)),"Bj","Bj","Bs","A","S"))</f>
        <v>#REF!</v>
      </c>
      <c r="Q188" s="880"/>
      <c r="R188" s="880"/>
      <c r="S188" s="881"/>
      <c r="T188" s="871" t="e">
        <f>+IF(T187=0,"",CHOOSE(IF(T187&lt;1,1,IF(T187&gt;4.6,T187+0.3,T187)),"Bj","Bj","Bs","A","S"))</f>
        <v>#REF!</v>
      </c>
      <c r="U188" s="872"/>
      <c r="V188" s="872"/>
      <c r="W188" s="873"/>
      <c r="X188" s="874" t="e">
        <f t="shared" ref="X188" si="38">+IF(X187=0,"",CHOOSE(IF(X187&lt;1,1,IF(X187&gt;4.6,X187+0.3,X187)),"Bj","Bj","Bs","A","S"))</f>
        <v>#REF!</v>
      </c>
      <c r="Y188" s="875"/>
      <c r="Z188" s="875"/>
      <c r="AA188" s="876"/>
      <c r="AB188" s="865" t="e">
        <f t="shared" ref="AB188" si="39">+IF(AB187=0,"",CHOOSE(IF(AB187&lt;1,1,IF(AB187&gt;4.6,AB187+0.3,AB187)),"Bj","Bj","Bs","A","S"))</f>
        <v>#REF!</v>
      </c>
      <c r="AC188" s="866"/>
      <c r="AD188" s="866"/>
      <c r="AE188" s="867"/>
      <c r="AF188" s="666"/>
      <c r="AG188" s="667"/>
      <c r="AH188" s="667"/>
      <c r="AL188" s="32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26"/>
      <c r="M189" s="26"/>
      <c r="N189" s="26"/>
      <c r="O189" s="26"/>
      <c r="P189" s="27"/>
      <c r="Q189" s="27"/>
      <c r="R189" s="27"/>
      <c r="S189" s="27"/>
      <c r="T189" s="28"/>
      <c r="U189" s="28"/>
      <c r="V189" s="28"/>
      <c r="W189" s="28"/>
      <c r="X189" s="29"/>
      <c r="Y189" s="29"/>
      <c r="Z189" s="29"/>
      <c r="AA189" s="29"/>
      <c r="AB189" s="832" t="e">
        <f>+AB181+AB183+AB185+AB187</f>
        <v>#REF!</v>
      </c>
      <c r="AC189" s="833"/>
      <c r="AD189" s="833"/>
      <c r="AE189" s="834"/>
      <c r="AL189" s="32"/>
      <c r="AM189" s="1"/>
      <c r="AN189" s="1"/>
      <c r="AO189" s="1"/>
      <c r="AP189" s="1"/>
    </row>
    <row r="190" spans="1:42" x14ac:dyDescent="0.3">
      <c r="A190" s="1"/>
      <c r="B190" s="1"/>
      <c r="C190" s="1"/>
      <c r="D190" s="1"/>
      <c r="E190" s="1"/>
      <c r="L190" s="26"/>
      <c r="M190" s="26"/>
      <c r="N190" s="26"/>
      <c r="O190" s="26"/>
      <c r="P190" s="27"/>
      <c r="Q190" s="27"/>
      <c r="R190" s="27"/>
      <c r="S190" s="27"/>
      <c r="T190" s="28"/>
      <c r="U190" s="28"/>
      <c r="V190" s="28"/>
      <c r="W190" s="28"/>
      <c r="X190" s="29"/>
      <c r="Y190" s="29"/>
      <c r="Z190" s="29"/>
      <c r="AA190" s="29"/>
      <c r="AB190" s="877" t="e">
        <f>+AB189+AB175+AB161</f>
        <v>#REF!</v>
      </c>
      <c r="AC190" s="878"/>
      <c r="AD190" s="878"/>
      <c r="AE190" s="878"/>
      <c r="AM190" s="1"/>
      <c r="AN190" s="1"/>
      <c r="AO190" s="1"/>
      <c r="AP190" s="1"/>
    </row>
    <row r="191" spans="1:4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3"/>
      <c r="M191" s="33"/>
      <c r="N191" s="33"/>
      <c r="O191" s="33"/>
      <c r="P191" s="34"/>
      <c r="Q191" s="34"/>
      <c r="R191" s="34"/>
      <c r="S191" s="34"/>
      <c r="T191" s="35"/>
      <c r="U191" s="35"/>
      <c r="V191" s="35"/>
      <c r="W191" s="35"/>
      <c r="X191" s="36"/>
      <c r="Y191" s="36"/>
      <c r="Z191" s="36"/>
      <c r="AA191" s="36"/>
      <c r="AB191" s="37"/>
      <c r="AC191" s="37"/>
      <c r="AD191" s="37"/>
      <c r="AE191" s="37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</sheetData>
  <mergeCells count="461"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Q94:AH94"/>
    <mergeCell ref="G80:G90"/>
    <mergeCell ref="N78:N79"/>
    <mergeCell ref="N91:N97"/>
    <mergeCell ref="N80:N90"/>
    <mergeCell ref="H109:J109"/>
    <mergeCell ref="K109:M109"/>
    <mergeCell ref="H110:J110"/>
    <mergeCell ref="K110:M110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H89:J89"/>
    <mergeCell ref="K89:M89"/>
    <mergeCell ref="H92:J92"/>
    <mergeCell ref="K92:M92"/>
    <mergeCell ref="H93:J93"/>
    <mergeCell ref="K93:M93"/>
    <mergeCell ref="H94:J94"/>
    <mergeCell ref="K94:M94"/>
    <mergeCell ref="G91:G97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K90:M90"/>
    <mergeCell ref="Q90:AH90"/>
    <mergeCell ref="I75:L75"/>
    <mergeCell ref="P75:S75"/>
    <mergeCell ref="U75:W75"/>
    <mergeCell ref="H78:M78"/>
    <mergeCell ref="T78:Z78"/>
    <mergeCell ref="P182:S182"/>
    <mergeCell ref="T182:W182"/>
    <mergeCell ref="X182:AA182"/>
    <mergeCell ref="AB182:AE182"/>
    <mergeCell ref="I149:L149"/>
    <mergeCell ref="L151:O152"/>
    <mergeCell ref="P151:S151"/>
    <mergeCell ref="T151:W151"/>
    <mergeCell ref="X151:AA151"/>
    <mergeCell ref="AB151:AE152"/>
    <mergeCell ref="P152:S152"/>
    <mergeCell ref="T152:W152"/>
    <mergeCell ref="L173:O174"/>
    <mergeCell ref="P173:S173"/>
    <mergeCell ref="T173:W173"/>
    <mergeCell ref="X173:AA173"/>
    <mergeCell ref="AB173:AE173"/>
    <mergeCell ref="P174:S174"/>
    <mergeCell ref="T174:W174"/>
    <mergeCell ref="X174:AA174"/>
    <mergeCell ref="AB174:AE174"/>
    <mergeCell ref="AB167:AE167"/>
    <mergeCell ref="L171:O172"/>
    <mergeCell ref="P171:S171"/>
    <mergeCell ref="T186:W186"/>
    <mergeCell ref="X186:AA186"/>
    <mergeCell ref="L183:O184"/>
    <mergeCell ref="X152:AA152"/>
    <mergeCell ref="L153:O154"/>
    <mergeCell ref="P153:S153"/>
    <mergeCell ref="T153:W153"/>
    <mergeCell ref="X153:AA153"/>
    <mergeCell ref="AB153:AE153"/>
    <mergeCell ref="P154:S154"/>
    <mergeCell ref="T154:W154"/>
    <mergeCell ref="X154:AA154"/>
    <mergeCell ref="AB154:AE154"/>
    <mergeCell ref="T170:W170"/>
    <mergeCell ref="X170:AA170"/>
    <mergeCell ref="AB170:AE170"/>
    <mergeCell ref="AB171:AE171"/>
    <mergeCell ref="AB172:AE172"/>
    <mergeCell ref="I177:L177"/>
    <mergeCell ref="AB179:AE180"/>
    <mergeCell ref="L181:O182"/>
    <mergeCell ref="P181:S181"/>
    <mergeCell ref="T181:W181"/>
    <mergeCell ref="X181:AA181"/>
    <mergeCell ref="AB189:AE189"/>
    <mergeCell ref="AB190:AE190"/>
    <mergeCell ref="L187:O188"/>
    <mergeCell ref="P187:S187"/>
    <mergeCell ref="T187:W187"/>
    <mergeCell ref="X187:AA187"/>
    <mergeCell ref="AB187:AE187"/>
    <mergeCell ref="P188:S188"/>
    <mergeCell ref="T188:W188"/>
    <mergeCell ref="X188:AA188"/>
    <mergeCell ref="AB188:AE188"/>
    <mergeCell ref="AB186:AE186"/>
    <mergeCell ref="L179:O180"/>
    <mergeCell ref="P179:S179"/>
    <mergeCell ref="T179:W179"/>
    <mergeCell ref="X179:AA179"/>
    <mergeCell ref="P180:S180"/>
    <mergeCell ref="T180:W180"/>
    <mergeCell ref="X180:AA180"/>
    <mergeCell ref="AB175:AE175"/>
    <mergeCell ref="P183:S183"/>
    <mergeCell ref="T183:W183"/>
    <mergeCell ref="X183:AA183"/>
    <mergeCell ref="AB183:AE183"/>
    <mergeCell ref="P184:S184"/>
    <mergeCell ref="T184:W184"/>
    <mergeCell ref="X184:AA184"/>
    <mergeCell ref="AB184:AE184"/>
    <mergeCell ref="AB185:AE185"/>
    <mergeCell ref="AB181:AE181"/>
    <mergeCell ref="L185:O186"/>
    <mergeCell ref="P185:S185"/>
    <mergeCell ref="T185:W185"/>
    <mergeCell ref="X185:AA185"/>
    <mergeCell ref="P186:S186"/>
    <mergeCell ref="T171:W171"/>
    <mergeCell ref="X171:AA171"/>
    <mergeCell ref="P172:S172"/>
    <mergeCell ref="T172:W172"/>
    <mergeCell ref="X172:AA172"/>
    <mergeCell ref="L167:O168"/>
    <mergeCell ref="P167:S167"/>
    <mergeCell ref="T167:W167"/>
    <mergeCell ref="X167:AA167"/>
    <mergeCell ref="P168:S168"/>
    <mergeCell ref="T168:W168"/>
    <mergeCell ref="X168:AA168"/>
    <mergeCell ref="AB168:AE168"/>
    <mergeCell ref="L169:O170"/>
    <mergeCell ref="P169:S169"/>
    <mergeCell ref="T169:W169"/>
    <mergeCell ref="X169:AA169"/>
    <mergeCell ref="AB169:AE169"/>
    <mergeCell ref="P170:S170"/>
    <mergeCell ref="L165:O166"/>
    <mergeCell ref="P165:S165"/>
    <mergeCell ref="T165:W165"/>
    <mergeCell ref="X165:AA165"/>
    <mergeCell ref="P166:S166"/>
    <mergeCell ref="T166:W166"/>
    <mergeCell ref="X166:AA166"/>
    <mergeCell ref="AB165:AE166"/>
    <mergeCell ref="I163:L163"/>
    <mergeCell ref="AB161:AE161"/>
    <mergeCell ref="L159:O160"/>
    <mergeCell ref="P159:S159"/>
    <mergeCell ref="T159:W159"/>
    <mergeCell ref="X159:AA159"/>
    <mergeCell ref="AB159:AE159"/>
    <mergeCell ref="P160:S160"/>
    <mergeCell ref="T160:W160"/>
    <mergeCell ref="X160:AA160"/>
    <mergeCell ref="AB160:AE160"/>
    <mergeCell ref="G132:H132"/>
    <mergeCell ref="G76:H76"/>
    <mergeCell ref="L157:O158"/>
    <mergeCell ref="P157:S157"/>
    <mergeCell ref="T157:W157"/>
    <mergeCell ref="X157:AA157"/>
    <mergeCell ref="P158:S158"/>
    <mergeCell ref="T158:W158"/>
    <mergeCell ref="X158:AA158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AB155:AE155"/>
    <mergeCell ref="P156:S156"/>
    <mergeCell ref="T156:W156"/>
    <mergeCell ref="X156:AA156"/>
    <mergeCell ref="AB156:AE156"/>
    <mergeCell ref="AB157:AE157"/>
    <mergeCell ref="AB158:AE158"/>
    <mergeCell ref="O136:U136"/>
    <mergeCell ref="V136:X136"/>
    <mergeCell ref="S137:Y137"/>
    <mergeCell ref="T138:Y138"/>
    <mergeCell ref="L155:O156"/>
    <mergeCell ref="P155:S155"/>
    <mergeCell ref="T155:W155"/>
    <mergeCell ref="X155:AA155"/>
    <mergeCell ref="H143:V143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T106:Z106"/>
    <mergeCell ref="H107:J107"/>
    <mergeCell ref="K107:M107"/>
    <mergeCell ref="Q107:AH10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F91:F97"/>
    <mergeCell ref="H91:J91"/>
    <mergeCell ref="K91:M91"/>
    <mergeCell ref="Q91:AH91"/>
    <mergeCell ref="H95:J95"/>
    <mergeCell ref="K95:M95"/>
    <mergeCell ref="Q95:AH95"/>
    <mergeCell ref="F80:F90"/>
    <mergeCell ref="H80:J80"/>
    <mergeCell ref="K80:M80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7:J97"/>
    <mergeCell ref="K97:M97"/>
    <mergeCell ref="Q97:AH97"/>
    <mergeCell ref="H90:J90"/>
    <mergeCell ref="F98:F101"/>
    <mergeCell ref="H98:J98"/>
    <mergeCell ref="K98:M98"/>
    <mergeCell ref="Q98:AH98"/>
    <mergeCell ref="H99:J99"/>
    <mergeCell ref="K99:M99"/>
    <mergeCell ref="Q99:AH99"/>
    <mergeCell ref="H100:J100"/>
    <mergeCell ref="K100:M100"/>
    <mergeCell ref="Q100:AH100"/>
    <mergeCell ref="H79:J79"/>
    <mergeCell ref="K79:M79"/>
    <mergeCell ref="Q79:AH79"/>
    <mergeCell ref="H81:J81"/>
    <mergeCell ref="H82:J82"/>
    <mergeCell ref="H83:J83"/>
    <mergeCell ref="H84:J84"/>
    <mergeCell ref="H85:J85"/>
    <mergeCell ref="H86:J86"/>
    <mergeCell ref="K81:M81"/>
    <mergeCell ref="K82:M82"/>
    <mergeCell ref="K83:M83"/>
    <mergeCell ref="K84:M84"/>
    <mergeCell ref="K85:M85"/>
    <mergeCell ref="K86:M86"/>
    <mergeCell ref="I74:J74"/>
    <mergeCell ref="K74:M74"/>
    <mergeCell ref="P74:AH74"/>
    <mergeCell ref="F63:F69"/>
    <mergeCell ref="H63:J63"/>
    <mergeCell ref="K63:M63"/>
    <mergeCell ref="Q63:AH63"/>
    <mergeCell ref="H67:J67"/>
    <mergeCell ref="K67:M67"/>
    <mergeCell ref="Q67:AH67"/>
    <mergeCell ref="K69:M69"/>
    <mergeCell ref="Q69:AH69"/>
    <mergeCell ref="H64:J64"/>
    <mergeCell ref="K64:M64"/>
    <mergeCell ref="H65:J65"/>
    <mergeCell ref="K65:M65"/>
    <mergeCell ref="H66:J66"/>
    <mergeCell ref="K66:M66"/>
    <mergeCell ref="F52:F62"/>
    <mergeCell ref="H52:J52"/>
    <mergeCell ref="K52:M52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H50:M50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W32:W34"/>
    <mergeCell ref="X33:Z33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AF155:AH156"/>
    <mergeCell ref="AF157:AH158"/>
    <mergeCell ref="AF159:AH160"/>
    <mergeCell ref="AF181:AH182"/>
    <mergeCell ref="AF183:AH184"/>
    <mergeCell ref="AF185:AH186"/>
    <mergeCell ref="AF187:AH188"/>
    <mergeCell ref="AF167:AH168"/>
    <mergeCell ref="AF169:AH170"/>
    <mergeCell ref="AF171:AH172"/>
    <mergeCell ref="AF173:AH174"/>
    <mergeCell ref="K57:M57"/>
    <mergeCell ref="K58:M58"/>
    <mergeCell ref="K59:M59"/>
    <mergeCell ref="K60:M60"/>
    <mergeCell ref="K61:M61"/>
    <mergeCell ref="G52:G61"/>
    <mergeCell ref="G63:G69"/>
    <mergeCell ref="AF153:AH154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</mergeCells>
  <conditionalFormatting sqref="M21">
    <cfRule type="containsText" dxfId="1413" priority="884" operator="containsText" text="PIERDE">
      <formula>NOT(ISERROR(SEARCH("PIERDE",M21)))</formula>
    </cfRule>
  </conditionalFormatting>
  <conditionalFormatting sqref="Q17:X18">
    <cfRule type="expression" dxfId="1412" priority="883">
      <formula>$M$15&gt;0</formula>
    </cfRule>
  </conditionalFormatting>
  <conditionalFormatting sqref="Q19:X20">
    <cfRule type="expression" dxfId="1411" priority="882">
      <formula>$M$17&gt;0</formula>
    </cfRule>
  </conditionalFormatting>
  <conditionalFormatting sqref="I19:L19">
    <cfRule type="expression" dxfId="1410" priority="881">
      <formula>$M$15&gt;0</formula>
    </cfRule>
  </conditionalFormatting>
  <conditionalFormatting sqref="F31:G31 N31:AL31 AC32:AE32 F27:AL29 F26 U26:AE26 F30:Z30 AH30:AL30 V35:AL35 F35:R35 AI26:AL26 L26 AB33:AD33 AC34:AD34 AI32:AL34 K34 F32:J34 K33:L33 K32:O32 X32:X34 P33:Q33">
    <cfRule type="expression" dxfId="1409" priority="879">
      <formula>$M$19&gt;0</formula>
    </cfRule>
  </conditionalFormatting>
  <conditionalFormatting sqref="G31 N31:AE31 AI26:AK26 AC32:AE32 L26 U26:AE26 G30:Z30 AB33:AD33 AC34:AD34 G32:J34 K33:L33 K34 K32:O32 X32:X34 P33:Q33">
    <cfRule type="expression" dxfId="1408" priority="878">
      <formula>$M$19&gt;0</formula>
    </cfRule>
  </conditionalFormatting>
  <conditionalFormatting sqref="G27:AE29">
    <cfRule type="expression" dxfId="1407" priority="877">
      <formula>$M$19&gt;0</formula>
    </cfRule>
  </conditionalFormatting>
  <conditionalFormatting sqref="F25:AL25">
    <cfRule type="expression" dxfId="1406" priority="876">
      <formula>$M$19&gt;0</formula>
    </cfRule>
  </conditionalFormatting>
  <conditionalFormatting sqref="L26:T26 K28:M28 Q29:T29 Z30 AI26:AK26 K32:N32 V35 R36:U36 K33:L33 K34">
    <cfRule type="expression" dxfId="1405" priority="875">
      <formula>$M$19&gt;0</formula>
    </cfRule>
  </conditionalFormatting>
  <conditionalFormatting sqref="S21:AE21">
    <cfRule type="expression" dxfId="1404" priority="873">
      <formula>$M$19&gt;0</formula>
    </cfRule>
    <cfRule type="expression" dxfId="1403" priority="874">
      <formula>$M$19&gt;0</formula>
    </cfRule>
  </conditionalFormatting>
  <conditionalFormatting sqref="AA38:AI38">
    <cfRule type="expression" dxfId="1402" priority="871">
      <formula>$M$19&gt;0</formula>
    </cfRule>
  </conditionalFormatting>
  <conditionalFormatting sqref="P44:U45">
    <cfRule type="expression" dxfId="1401" priority="870">
      <formula>$M$19&gt;0</formula>
    </cfRule>
  </conditionalFormatting>
  <conditionalFormatting sqref="I74 H52:H62">
    <cfRule type="cellIs" dxfId="1400" priority="868" operator="equal">
      <formula>0</formula>
    </cfRule>
    <cfRule type="cellIs" dxfId="1399" priority="869" operator="lessThan">
      <formula>3</formula>
    </cfRule>
  </conditionalFormatting>
  <conditionalFormatting sqref="H50">
    <cfRule type="containsText" dxfId="1398" priority="867" operator="containsText" text="NN">
      <formula>NOT(ISERROR(SEARCH("NN",H50)))</formula>
    </cfRule>
  </conditionalFormatting>
  <conditionalFormatting sqref="K52:K54 K72:K74">
    <cfRule type="containsText" dxfId="1397" priority="866" operator="containsText" text="&quot;&quot;">
      <formula>NOT(ISERROR(SEARCH("""""",K52)))</formula>
    </cfRule>
  </conditionalFormatting>
  <conditionalFormatting sqref="Q52:Q55 Q62:Q63 Q67:Q73">
    <cfRule type="cellIs" dxfId="1396" priority="865" operator="equal">
      <formula>0</formula>
    </cfRule>
  </conditionalFormatting>
  <conditionalFormatting sqref="T50">
    <cfRule type="containsText" dxfId="1395" priority="864" operator="containsText" text="NN">
      <formula>NOT(ISERROR(SEARCH("NN",T50)))</formula>
    </cfRule>
  </conditionalFormatting>
  <conditionalFormatting sqref="I75">
    <cfRule type="containsText" dxfId="1394" priority="733" operator="containsText" text="REPRUEBA">
      <formula>NOT(ISERROR(SEARCH("REPRUEBA",I75)))</formula>
    </cfRule>
    <cfRule type="containsText" dxfId="1393" priority="734" operator="containsText" text="&quot;REPRUEBA&quot;">
      <formula>NOT(ISERROR(SEARCH("""REPRUEBA""",I75)))</formula>
    </cfRule>
    <cfRule type="containsText" dxfId="1392" priority="857" operator="containsText" text="PIERDE">
      <formula>NOT(ISERROR(SEARCH("PIERDE",I75)))</formula>
    </cfRule>
    <cfRule type="containsText" dxfId="1391" priority="858" operator="containsText" text="DEBE MEJORAR">
      <formula>NOT(ISERROR(SEARCH("DEBE MEJORAR",I75)))</formula>
    </cfRule>
    <cfRule type="containsText" dxfId="1390" priority="859" operator="containsText" text="PIERDE">
      <formula>NOT(ISERROR(SEARCH("PIERDE",I75)))</formula>
    </cfRule>
    <cfRule type="containsText" dxfId="1389" priority="860" operator="containsText" text="FELICITACIONES">
      <formula>NOT(ISERROR(SEARCH("FELICITACIONES",I75)))</formula>
    </cfRule>
    <cfRule type="containsText" dxfId="1388" priority="861" operator="containsText" text="&quot;DEBE MEJORAR&quot;">
      <formula>NOT(ISERROR(SEARCH("""DEBE MEJORAR""",I75)))</formula>
    </cfRule>
    <cfRule type="containsText" dxfId="1387" priority="862" operator="containsText" text="&quot;PIERDE&quot;">
      <formula>NOT(ISERROR(SEARCH("""PIERDE""",I75)))</formula>
    </cfRule>
    <cfRule type="containsText" dxfId="1386" priority="863" operator="containsText" text="&quot;FELICITACIONES&quot;">
      <formula>NOT(ISERROR(SEARCH("""FELICITACIONES""",I75)))</formula>
    </cfRule>
  </conditionalFormatting>
  <conditionalFormatting sqref="P75:W75">
    <cfRule type="expression" dxfId="1385" priority="856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102 Q80:AH100 H116 K107:K108 K116 Q108:AH128">
    <cfRule type="expression" dxfId="1384" priority="855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3 P64:P66 Q80:AH100 H116 K107:K108 K116 Q108:AH128 K79:K80 K102">
    <cfRule type="expression" dxfId="1383" priority="854">
      <formula>$M$19&gt;0</formula>
    </cfRule>
  </conditionalFormatting>
  <conditionalFormatting sqref="L34">
    <cfRule type="expression" dxfId="1382" priority="853">
      <formula>$M$19&gt;0</formula>
    </cfRule>
  </conditionalFormatting>
  <conditionalFormatting sqref="L34">
    <cfRule type="expression" dxfId="1381" priority="852">
      <formula>$M$19&gt;0</formula>
    </cfRule>
  </conditionalFormatting>
  <conditionalFormatting sqref="L34">
    <cfRule type="expression" dxfId="1380" priority="851">
      <formula>$M$19&gt;0</formula>
    </cfRule>
  </conditionalFormatting>
  <conditionalFormatting sqref="H63:H67">
    <cfRule type="cellIs" dxfId="1379" priority="845" operator="equal">
      <formula>0</formula>
    </cfRule>
    <cfRule type="cellIs" dxfId="1378" priority="846" operator="lessThan">
      <formula>3</formula>
    </cfRule>
  </conditionalFormatting>
  <conditionalFormatting sqref="H63:H67">
    <cfRule type="expression" dxfId="1377" priority="844">
      <formula>$M$19&gt;0</formula>
    </cfRule>
  </conditionalFormatting>
  <conditionalFormatting sqref="H63:H67">
    <cfRule type="expression" dxfId="1376" priority="843">
      <formula>$M$19&gt;0</formula>
    </cfRule>
  </conditionalFormatting>
  <conditionalFormatting sqref="H68:H69">
    <cfRule type="cellIs" dxfId="1375" priority="841" operator="equal">
      <formula>0</formula>
    </cfRule>
    <cfRule type="cellIs" dxfId="1374" priority="842" operator="lessThan">
      <formula>3</formula>
    </cfRule>
  </conditionalFormatting>
  <conditionalFormatting sqref="H68:H69">
    <cfRule type="expression" dxfId="1373" priority="840">
      <formula>$M$19&gt;0</formula>
    </cfRule>
  </conditionalFormatting>
  <conditionalFormatting sqref="H68:H69">
    <cfRule type="expression" dxfId="1372" priority="839">
      <formula>$M$19&gt;0</formula>
    </cfRule>
  </conditionalFormatting>
  <conditionalFormatting sqref="H70:H71">
    <cfRule type="cellIs" dxfId="1371" priority="837" operator="equal">
      <formula>0</formula>
    </cfRule>
    <cfRule type="cellIs" dxfId="1370" priority="838" operator="lessThan">
      <formula>3</formula>
    </cfRule>
  </conditionalFormatting>
  <conditionalFormatting sqref="H70:H71">
    <cfRule type="expression" dxfId="1369" priority="836">
      <formula>$M$19&gt;0</formula>
    </cfRule>
  </conditionalFormatting>
  <conditionalFormatting sqref="H70:H71">
    <cfRule type="expression" dxfId="1368" priority="835">
      <formula>$M$19&gt;0</formula>
    </cfRule>
  </conditionalFormatting>
  <conditionalFormatting sqref="H72:H73">
    <cfRule type="cellIs" dxfId="1367" priority="833" operator="equal">
      <formula>0</formula>
    </cfRule>
    <cfRule type="cellIs" dxfId="1366" priority="834" operator="lessThan">
      <formula>3</formula>
    </cfRule>
  </conditionalFormatting>
  <conditionalFormatting sqref="H72:H73">
    <cfRule type="expression" dxfId="1365" priority="832">
      <formula>$M$19&gt;0</formula>
    </cfRule>
  </conditionalFormatting>
  <conditionalFormatting sqref="H72:H73">
    <cfRule type="expression" dxfId="1364" priority="831">
      <formula>$M$19&gt;0</formula>
    </cfRule>
  </conditionalFormatting>
  <conditionalFormatting sqref="K72:K73">
    <cfRule type="containsText" dxfId="1363" priority="827" operator="containsText" text="&quot;&quot;">
      <formula>NOT(ISERROR(SEARCH("""""",K72)))</formula>
    </cfRule>
  </conditionalFormatting>
  <conditionalFormatting sqref="K72:K73">
    <cfRule type="expression" dxfId="1362" priority="826">
      <formula>$M$19&gt;0</formula>
    </cfRule>
  </conditionalFormatting>
  <conditionalFormatting sqref="K72:K73">
    <cfRule type="expression" dxfId="1361" priority="825">
      <formula>$M$19&gt;0</formula>
    </cfRule>
  </conditionalFormatting>
  <conditionalFormatting sqref="P51">
    <cfRule type="expression" dxfId="1360" priority="824">
      <formula>$M$19&gt;0</formula>
    </cfRule>
  </conditionalFormatting>
  <conditionalFormatting sqref="P51">
    <cfRule type="expression" dxfId="1359" priority="823">
      <formula>$M$19&gt;0</formula>
    </cfRule>
  </conditionalFormatting>
  <conditionalFormatting sqref="H80:H81">
    <cfRule type="cellIs" dxfId="1358" priority="821" operator="equal">
      <formula>0</formula>
    </cfRule>
    <cfRule type="cellIs" dxfId="1357" priority="822" operator="lessThan">
      <formula>3</formula>
    </cfRule>
  </conditionalFormatting>
  <conditionalFormatting sqref="H78">
    <cfRule type="containsText" dxfId="1356" priority="820" operator="containsText" text="NN">
      <formula>NOT(ISERROR(SEARCH("NN",H78)))</formula>
    </cfRule>
  </conditionalFormatting>
  <conditionalFormatting sqref="K80">
    <cfRule type="containsText" dxfId="1355" priority="819" operator="containsText" text="&quot;&quot;">
      <formula>NOT(ISERROR(SEARCH("""""",K80)))</formula>
    </cfRule>
  </conditionalFormatting>
  <conditionalFormatting sqref="Q80:Q101">
    <cfRule type="cellIs" dxfId="1354" priority="818" operator="equal">
      <formula>0</formula>
    </cfRule>
  </conditionalFormatting>
  <conditionalFormatting sqref="T78">
    <cfRule type="containsText" dxfId="1353" priority="817" operator="containsText" text="NN">
      <formula>NOT(ISERROR(SEARCH("NN",T78)))</formula>
    </cfRule>
  </conditionalFormatting>
  <conditionalFormatting sqref="P103:W103">
    <cfRule type="expression" dxfId="1352" priority="816">
      <formula>+#REF!=0</formula>
    </cfRule>
  </conditionalFormatting>
  <conditionalFormatting sqref="F80:F101">
    <cfRule type="expression" dxfId="1351" priority="815">
      <formula>$M$19&gt;0</formula>
    </cfRule>
  </conditionalFormatting>
  <conditionalFormatting sqref="F80:F101">
    <cfRule type="expression" dxfId="1350" priority="814">
      <formula>$M$19&gt;0</formula>
    </cfRule>
  </conditionalFormatting>
  <conditionalFormatting sqref="H98:H99">
    <cfRule type="cellIs" dxfId="1349" priority="800" operator="equal">
      <formula>0</formula>
    </cfRule>
    <cfRule type="cellIs" dxfId="1348" priority="801" operator="lessThan">
      <formula>3</formula>
    </cfRule>
  </conditionalFormatting>
  <conditionalFormatting sqref="H98:H99">
    <cfRule type="expression" dxfId="1347" priority="799">
      <formula>$M$19&gt;0</formula>
    </cfRule>
  </conditionalFormatting>
  <conditionalFormatting sqref="H98:H99">
    <cfRule type="expression" dxfId="1346" priority="798">
      <formula>$M$19&gt;0</formula>
    </cfRule>
  </conditionalFormatting>
  <conditionalFormatting sqref="H91 H95">
    <cfRule type="cellIs" dxfId="1345" priority="808" operator="equal">
      <formula>0</formula>
    </cfRule>
    <cfRule type="cellIs" dxfId="1344" priority="809" operator="lessThan">
      <formula>3</formula>
    </cfRule>
  </conditionalFormatting>
  <conditionalFormatting sqref="H91 H95">
    <cfRule type="expression" dxfId="1343" priority="807">
      <formula>$M$19&gt;0</formula>
    </cfRule>
  </conditionalFormatting>
  <conditionalFormatting sqref="H91 H95">
    <cfRule type="expression" dxfId="1342" priority="806">
      <formula>$M$19&gt;0</formula>
    </cfRule>
  </conditionalFormatting>
  <conditionalFormatting sqref="H96:H97">
    <cfRule type="cellIs" dxfId="1341" priority="804" operator="equal">
      <formula>0</formula>
    </cfRule>
    <cfRule type="cellIs" dxfId="1340" priority="805" operator="lessThan">
      <formula>3</formula>
    </cfRule>
  </conditionalFormatting>
  <conditionalFormatting sqref="H96:H97">
    <cfRule type="expression" dxfId="1339" priority="803">
      <formula>$M$19&gt;0</formula>
    </cfRule>
  </conditionalFormatting>
  <conditionalFormatting sqref="H96:H97">
    <cfRule type="expression" dxfId="1338" priority="802">
      <formula>$M$19&gt;0</formula>
    </cfRule>
  </conditionalFormatting>
  <conditionalFormatting sqref="H100:H101">
    <cfRule type="cellIs" dxfId="1337" priority="796" operator="equal">
      <formula>0</formula>
    </cfRule>
    <cfRule type="cellIs" dxfId="1336" priority="797" operator="lessThan">
      <formula>3</formula>
    </cfRule>
  </conditionalFormatting>
  <conditionalFormatting sqref="H100:H101">
    <cfRule type="expression" dxfId="1335" priority="795">
      <formula>$M$19&gt;0</formula>
    </cfRule>
  </conditionalFormatting>
  <conditionalFormatting sqref="H100:H101">
    <cfRule type="expression" dxfId="1334" priority="794">
      <formula>$M$19&gt;0</formula>
    </cfRule>
  </conditionalFormatting>
  <conditionalFormatting sqref="H116">
    <cfRule type="cellIs" dxfId="1333" priority="784" operator="equal">
      <formula>0</formula>
    </cfRule>
    <cfRule type="cellIs" dxfId="1332" priority="785" operator="lessThan">
      <formula>3</formula>
    </cfRule>
  </conditionalFormatting>
  <conditionalFormatting sqref="H106">
    <cfRule type="containsText" dxfId="1331" priority="783" operator="containsText" text="NN">
      <formula>NOT(ISERROR(SEARCH("NN",H106)))</formula>
    </cfRule>
  </conditionalFormatting>
  <conditionalFormatting sqref="K108 K116">
    <cfRule type="containsText" dxfId="1330" priority="782" operator="containsText" text="&quot;&quot;">
      <formula>NOT(ISERROR(SEARCH("""""",K108)))</formula>
    </cfRule>
  </conditionalFormatting>
  <conditionalFormatting sqref="Q108:Q129">
    <cfRule type="cellIs" dxfId="1329" priority="781" operator="equal">
      <formula>0</formula>
    </cfRule>
  </conditionalFormatting>
  <conditionalFormatting sqref="T106">
    <cfRule type="containsText" dxfId="1328" priority="780" operator="containsText" text="NN">
      <formula>NOT(ISERROR(SEARCH("NN",T106)))</formula>
    </cfRule>
  </conditionalFormatting>
  <conditionalFormatting sqref="P131:W131">
    <cfRule type="expression" dxfId="1327" priority="779">
      <formula>+#REF!=0</formula>
    </cfRule>
  </conditionalFormatting>
  <conditionalFormatting sqref="F108:F129">
    <cfRule type="expression" dxfId="1326" priority="778">
      <formula>$M$19&gt;0</formula>
    </cfRule>
  </conditionalFormatting>
  <conditionalFormatting sqref="F108:F129">
    <cfRule type="expression" dxfId="1325" priority="777">
      <formula>$M$19&gt;0</formula>
    </cfRule>
  </conditionalFormatting>
  <conditionalFormatting sqref="H117:H118">
    <cfRule type="cellIs" dxfId="1324" priority="775" operator="equal">
      <formula>0</formula>
    </cfRule>
    <cfRule type="cellIs" dxfId="1323" priority="776" operator="lessThan">
      <formula>3</formula>
    </cfRule>
  </conditionalFormatting>
  <conditionalFormatting sqref="H117:H118">
    <cfRule type="expression" dxfId="1322" priority="774">
      <formula>$M$19&gt;0</formula>
    </cfRule>
  </conditionalFormatting>
  <conditionalFormatting sqref="H117:H118">
    <cfRule type="expression" dxfId="1321" priority="773">
      <formula>$M$19&gt;0</formula>
    </cfRule>
  </conditionalFormatting>
  <conditionalFormatting sqref="H119:H120">
    <cfRule type="cellIs" dxfId="1320" priority="771" operator="equal">
      <formula>0</formula>
    </cfRule>
    <cfRule type="cellIs" dxfId="1319" priority="772" operator="lessThan">
      <formula>3</formula>
    </cfRule>
  </conditionalFormatting>
  <conditionalFormatting sqref="H119:H120">
    <cfRule type="expression" dxfId="1318" priority="770">
      <formula>$M$19&gt;0</formula>
    </cfRule>
  </conditionalFormatting>
  <conditionalFormatting sqref="H119:H120">
    <cfRule type="expression" dxfId="1317" priority="769">
      <formula>$M$19&gt;0</formula>
    </cfRule>
  </conditionalFormatting>
  <conditionalFormatting sqref="H121 H125">
    <cfRule type="cellIs" dxfId="1316" priority="767" operator="equal">
      <formula>0</formula>
    </cfRule>
    <cfRule type="cellIs" dxfId="1315" priority="768" operator="lessThan">
      <formula>3</formula>
    </cfRule>
  </conditionalFormatting>
  <conditionalFormatting sqref="H121 H125">
    <cfRule type="expression" dxfId="1314" priority="766">
      <formula>$M$19&gt;0</formula>
    </cfRule>
  </conditionalFormatting>
  <conditionalFormatting sqref="H121 H125">
    <cfRule type="expression" dxfId="1313" priority="765">
      <formula>$M$19&gt;0</formula>
    </cfRule>
  </conditionalFormatting>
  <conditionalFormatting sqref="H126:H127">
    <cfRule type="cellIs" dxfId="1312" priority="763" operator="equal">
      <formula>0</formula>
    </cfRule>
    <cfRule type="cellIs" dxfId="1311" priority="764" operator="lessThan">
      <formula>3</formula>
    </cfRule>
  </conditionalFormatting>
  <conditionalFormatting sqref="H126:H127">
    <cfRule type="expression" dxfId="1310" priority="762">
      <formula>$M$19&gt;0</formula>
    </cfRule>
  </conditionalFormatting>
  <conditionalFormatting sqref="H126:H127">
    <cfRule type="expression" dxfId="1309" priority="761">
      <formula>$M$19&gt;0</formula>
    </cfRule>
  </conditionalFormatting>
  <conditionalFormatting sqref="H128:H129">
    <cfRule type="cellIs" dxfId="1308" priority="759" operator="equal">
      <formula>0</formula>
    </cfRule>
    <cfRule type="cellIs" dxfId="1307" priority="760" operator="lessThan">
      <formula>3</formula>
    </cfRule>
  </conditionalFormatting>
  <conditionalFormatting sqref="H128:H129">
    <cfRule type="expression" dxfId="1306" priority="758">
      <formula>$M$19&gt;0</formula>
    </cfRule>
  </conditionalFormatting>
  <conditionalFormatting sqref="H128:H129">
    <cfRule type="expression" dxfId="1305" priority="757">
      <formula>$M$19&gt;0</formula>
    </cfRule>
  </conditionalFormatting>
  <conditionalFormatting sqref="K117">
    <cfRule type="containsText" dxfId="1304" priority="756" operator="containsText" text="&quot;&quot;">
      <formula>NOT(ISERROR(SEARCH("""""",K117)))</formula>
    </cfRule>
  </conditionalFormatting>
  <conditionalFormatting sqref="K117">
    <cfRule type="expression" dxfId="1303" priority="755">
      <formula>$M$19&gt;0</formula>
    </cfRule>
  </conditionalFormatting>
  <conditionalFormatting sqref="K117">
    <cfRule type="expression" dxfId="1302" priority="754">
      <formula>$M$19&gt;0</formula>
    </cfRule>
  </conditionalFormatting>
  <conditionalFormatting sqref="K118:K121 K125:K129">
    <cfRule type="containsText" dxfId="1301" priority="753" operator="containsText" text="&quot;&quot;">
      <formula>NOT(ISERROR(SEARCH("""""",K118)))</formula>
    </cfRule>
  </conditionalFormatting>
  <conditionalFormatting sqref="K118:K121 K125:K129">
    <cfRule type="expression" dxfId="1300" priority="752">
      <formula>$M$19&gt;0</formula>
    </cfRule>
  </conditionalFormatting>
  <conditionalFormatting sqref="K118:K121 K125:K129">
    <cfRule type="expression" dxfId="1299" priority="751">
      <formula>$M$19&gt;0</formula>
    </cfRule>
  </conditionalFormatting>
  <conditionalFormatting sqref="M34">
    <cfRule type="expression" dxfId="1298" priority="748">
      <formula>$M$19&gt;0</formula>
    </cfRule>
  </conditionalFormatting>
  <conditionalFormatting sqref="M34">
    <cfRule type="expression" dxfId="1297" priority="747">
      <formula>$M$19&gt;0</formula>
    </cfRule>
  </conditionalFormatting>
  <conditionalFormatting sqref="M34">
    <cfRule type="expression" dxfId="1296" priority="746">
      <formula>$M$19&gt;0</formula>
    </cfRule>
  </conditionalFormatting>
  <conditionalFormatting sqref="X40:AK48">
    <cfRule type="expression" dxfId="1295" priority="481">
      <formula>$M$19=0</formula>
    </cfRule>
    <cfRule type="expression" dxfId="1294" priority="744">
      <formula>$M$19=0</formula>
    </cfRule>
    <cfRule type="expression" dxfId="1293" priority="745">
      <formula>$M$19=0</formula>
    </cfRule>
  </conditionalFormatting>
  <conditionalFormatting sqref="H52:J54 H62:J63 H55:H61 Q52:AH54 H67:J73 H64:H66 Q62:AH63 Q55 Q67:AH73">
    <cfRule type="cellIs" dxfId="1292" priority="743" operator="equal">
      <formula>0</formula>
    </cfRule>
  </conditionalFormatting>
  <conditionalFormatting sqref="Q52:AH52 Q54:AH54 Q55">
    <cfRule type="containsText" dxfId="1291" priority="738" operator="containsText" text="&quot;&quot;">
      <formula>NOT(ISERROR(SEARCH("""""",Q52)))</formula>
    </cfRule>
  </conditionalFormatting>
  <conditionalFormatting sqref="Q53:AH53">
    <cfRule type="containsText" dxfId="1290" priority="737" operator="containsText" text="&quot;&quot;">
      <formula>NOT(ISERROR(SEARCH("""""",Q53)))</formula>
    </cfRule>
  </conditionalFormatting>
  <conditionalFormatting sqref="Q62:AH62">
    <cfRule type="containsText" dxfId="1289" priority="735" operator="containsText" text="&quot;&quot;">
      <formula>NOT(ISERROR(SEARCH("""""",Q62)))</formula>
    </cfRule>
  </conditionalFormatting>
  <conditionalFormatting sqref="P74:AH74">
    <cfRule type="expression" dxfId="1288" priority="695">
      <formula>$M$19=0</formula>
    </cfRule>
    <cfRule type="expression" dxfId="1287" priority="732">
      <formula>$I$74=0</formula>
    </cfRule>
  </conditionalFormatting>
  <conditionalFormatting sqref="I103">
    <cfRule type="containsText" dxfId="1286" priority="723" operator="containsText" text="REPRUEBA">
      <formula>NOT(ISERROR(SEARCH("REPRUEBA",I103)))</formula>
    </cfRule>
    <cfRule type="containsText" dxfId="1285" priority="724" operator="containsText" text="&quot;REPRUEBA&quot;">
      <formula>NOT(ISERROR(SEARCH("""REPRUEBA""",I103)))</formula>
    </cfRule>
    <cfRule type="containsText" dxfId="1284" priority="725" operator="containsText" text="PIERDE">
      <formula>NOT(ISERROR(SEARCH("PIERDE",I103)))</formula>
    </cfRule>
    <cfRule type="containsText" dxfId="1283" priority="726" operator="containsText" text="DEBE MEJORAR">
      <formula>NOT(ISERROR(SEARCH("DEBE MEJORAR",I103)))</formula>
    </cfRule>
    <cfRule type="containsText" dxfId="1282" priority="727" operator="containsText" text="PIERDE">
      <formula>NOT(ISERROR(SEARCH("PIERDE",I103)))</formula>
    </cfRule>
    <cfRule type="containsText" dxfId="1281" priority="728" operator="containsText" text="FELICITACIONES">
      <formula>NOT(ISERROR(SEARCH("FELICITACIONES",I103)))</formula>
    </cfRule>
    <cfRule type="containsText" dxfId="1280" priority="729" operator="containsText" text="&quot;DEBE MEJORAR&quot;">
      <formula>NOT(ISERROR(SEARCH("""DEBE MEJORAR""",I103)))</formula>
    </cfRule>
    <cfRule type="containsText" dxfId="1279" priority="730" operator="containsText" text="&quot;PIERDE&quot;">
      <formula>NOT(ISERROR(SEARCH("""PIERDE""",I103)))</formula>
    </cfRule>
    <cfRule type="containsText" dxfId="1278" priority="731" operator="containsText" text="&quot;FELICITACIONES&quot;">
      <formula>NOT(ISERROR(SEARCH("""FELICITACIONES""",I103)))</formula>
    </cfRule>
  </conditionalFormatting>
  <conditionalFormatting sqref="H116:J116">
    <cfRule type="cellIs" dxfId="1277" priority="471" operator="equal">
      <formula>0</formula>
    </cfRule>
    <cfRule type="cellIs" dxfId="1276" priority="717" operator="equal">
      <formula>0</formula>
    </cfRule>
  </conditionalFormatting>
  <conditionalFormatting sqref="H117:J117">
    <cfRule type="cellIs" dxfId="1275" priority="715" operator="equal">
      <formula>0</formula>
    </cfRule>
    <cfRule type="cellIs" dxfId="1274" priority="716" operator="equal">
      <formula>0</formula>
    </cfRule>
  </conditionalFormatting>
  <conditionalFormatting sqref="H118:J121 H125:J129">
    <cfRule type="cellIs" dxfId="1273" priority="714" operator="equal">
      <formula>0</formula>
    </cfRule>
  </conditionalFormatting>
  <conditionalFormatting sqref="Q108:AH129">
    <cfRule type="cellIs" dxfId="1272" priority="711" operator="equal">
      <formula>0</formula>
    </cfRule>
  </conditionalFormatting>
  <conditionalFormatting sqref="Q80:AH101">
    <cfRule type="cellIs" dxfId="1271" priority="710" operator="equal">
      <formula>0</formula>
    </cfRule>
  </conditionalFormatting>
  <conditionalFormatting sqref="I131">
    <cfRule type="containsText" dxfId="1270" priority="701" operator="containsText" text="REPRUEBA">
      <formula>NOT(ISERROR(SEARCH("REPRUEBA",I131)))</formula>
    </cfRule>
    <cfRule type="containsText" dxfId="1269" priority="702" operator="containsText" text="&quot;REPRUEBA&quot;">
      <formula>NOT(ISERROR(SEARCH("""REPRUEBA""",I131)))</formula>
    </cfRule>
    <cfRule type="containsText" dxfId="1268" priority="703" operator="containsText" text="PIERDE">
      <formula>NOT(ISERROR(SEARCH("PIERDE",I131)))</formula>
    </cfRule>
    <cfRule type="containsText" dxfId="1267" priority="704" operator="containsText" text="DEBE MEJORAR">
      <formula>NOT(ISERROR(SEARCH("DEBE MEJORAR",I131)))</formula>
    </cfRule>
    <cfRule type="containsText" dxfId="1266" priority="705" operator="containsText" text="PIERDE">
      <formula>NOT(ISERROR(SEARCH("PIERDE",I131)))</formula>
    </cfRule>
    <cfRule type="containsText" dxfId="1265" priority="706" operator="containsText" text="FELICITACIONES">
      <formula>NOT(ISERROR(SEARCH("FELICITACIONES",I131)))</formula>
    </cfRule>
    <cfRule type="containsText" dxfId="1264" priority="707" operator="containsText" text="&quot;DEBE MEJORAR&quot;">
      <formula>NOT(ISERROR(SEARCH("""DEBE MEJORAR""",I131)))</formula>
    </cfRule>
    <cfRule type="containsText" dxfId="1263" priority="708" operator="containsText" text="&quot;PIERDE&quot;">
      <formula>NOT(ISERROR(SEARCH("""PIERDE""",I131)))</formula>
    </cfRule>
    <cfRule type="containsText" dxfId="1262" priority="709" operator="containsText" text="&quot;FELICITACIONES&quot;">
      <formula>NOT(ISERROR(SEARCH("""FELICITACIONES""",I131)))</formula>
    </cfRule>
  </conditionalFormatting>
  <conditionalFormatting sqref="T75">
    <cfRule type="cellIs" dxfId="1261" priority="698" operator="equal">
      <formula>0</formula>
    </cfRule>
  </conditionalFormatting>
  <conditionalFormatting sqref="P130:AH130">
    <cfRule type="expression" dxfId="1260" priority="697">
      <formula>$M$19=0</formula>
    </cfRule>
  </conditionalFormatting>
  <conditionalFormatting sqref="P102:AH102">
    <cfRule type="expression" dxfId="1259" priority="696">
      <formula>$M$19=0</formula>
    </cfRule>
  </conditionalFormatting>
  <conditionalFormatting sqref="P131:W131 P75:W75 P103:W103 L165:AE166 L179:AE180 L168:AE168 L167:W167 AB167:AE167 L170:AE170 L169:W169 AB169:AE169 L172:AE172 L171:W171 AB171:AE171 L174:AE174 L173:W173 AB173:AE173 L182:AE182 L181:W181 AB181:AE181 L184:AE184 L183:W183 AB183:AE183 L186:AE186 L185:W185 AB185:AE185 L188:AE188 L187:W187 AB187:AE187">
    <cfRule type="expression" dxfId="1258" priority="694">
      <formula>$M$19=0</formula>
    </cfRule>
  </conditionalFormatting>
  <conditionalFormatting sqref="O136">
    <cfRule type="expression" dxfId="1257" priority="690">
      <formula>$P$54&lt;3</formula>
    </cfRule>
    <cfRule type="cellIs" dxfId="1256" priority="691" operator="lessThan">
      <formula>4</formula>
    </cfRule>
    <cfRule type="cellIs" dxfId="1255" priority="692" operator="lessThan">
      <formula>3</formula>
    </cfRule>
  </conditionalFormatting>
  <conditionalFormatting sqref="N134:N138 Z139 N133:U133 N139:T139 Y133:Z133">
    <cfRule type="expression" dxfId="1254" priority="885">
      <formula>$U$51=5</formula>
    </cfRule>
  </conditionalFormatting>
  <conditionalFormatting sqref="Q134">
    <cfRule type="expression" priority="693">
      <formula>$P$54&gt;4</formula>
    </cfRule>
  </conditionalFormatting>
  <conditionalFormatting sqref="P135:U135 Y135:Y136 P137:S137">
    <cfRule type="expression" dxfId="1253" priority="886">
      <formula>$P$54&lt;3</formula>
    </cfRule>
  </conditionalFormatting>
  <conditionalFormatting sqref="O135 Y134:Z134 Z135:Z138 O137:O138 O134:U134 P138:T138">
    <cfRule type="expression" dxfId="1252" priority="887">
      <formula>$T$52=4</formula>
    </cfRule>
  </conditionalFormatting>
  <conditionalFormatting sqref="O136:U136">
    <cfRule type="expression" dxfId="1251" priority="689">
      <formula>$V$136&lt;2.94</formula>
    </cfRule>
  </conditionalFormatting>
  <conditionalFormatting sqref="N135:Y135 N136 Y136 N137:S137">
    <cfRule type="expression" dxfId="1250" priority="688">
      <formula>$V$136&lt;2.94</formula>
    </cfRule>
  </conditionalFormatting>
  <conditionalFormatting sqref="M134:Z134 Z135:Z138 M138:Y138 M135:M137">
    <cfRule type="expression" dxfId="1249" priority="687">
      <formula>$Z$134=1</formula>
    </cfRule>
  </conditionalFormatting>
  <conditionalFormatting sqref="L133:AA133 AA134:AA139 L139:Z139 L134:L138">
    <cfRule type="expression" dxfId="1248" priority="686">
      <formula>$AA$133=1</formula>
    </cfRule>
  </conditionalFormatting>
  <conditionalFormatting sqref="M19:N20">
    <cfRule type="expression" dxfId="1247" priority="685">
      <formula>$M$15=0</formula>
    </cfRule>
  </conditionalFormatting>
  <conditionalFormatting sqref="M21:N21">
    <cfRule type="expression" dxfId="1246" priority="682">
      <formula>$M$17=0</formula>
    </cfRule>
    <cfRule type="expression" dxfId="1245" priority="684">
      <formula>$M$17=0</formula>
    </cfRule>
  </conditionalFormatting>
  <conditionalFormatting sqref="G21">
    <cfRule type="expression" dxfId="1244" priority="683">
      <formula>$M$17=0</formula>
    </cfRule>
  </conditionalFormatting>
  <conditionalFormatting sqref="I19:L19">
    <cfRule type="expression" dxfId="1243" priority="681">
      <formula>$M$15&gt;0</formula>
    </cfRule>
  </conditionalFormatting>
  <conditionalFormatting sqref="Q17:X18">
    <cfRule type="expression" dxfId="1242" priority="680">
      <formula>$M$15&gt;0</formula>
    </cfRule>
  </conditionalFormatting>
  <conditionalFormatting sqref="Q19:X20">
    <cfRule type="expression" dxfId="1241" priority="679">
      <formula>$M$17&gt;0</formula>
    </cfRule>
  </conditionalFormatting>
  <conditionalFormatting sqref="AF26:AH26">
    <cfRule type="expression" dxfId="1240" priority="678">
      <formula>$M$19&gt;0</formula>
    </cfRule>
  </conditionalFormatting>
  <conditionalFormatting sqref="AF26:AH26">
    <cfRule type="expression" dxfId="1239" priority="677">
      <formula>$M$19&gt;0</formula>
    </cfRule>
  </conditionalFormatting>
  <conditionalFormatting sqref="H28:J28">
    <cfRule type="expression" dxfId="1238" priority="676">
      <formula>$M$19&gt;0</formula>
    </cfRule>
  </conditionalFormatting>
  <conditionalFormatting sqref="H28:J28">
    <cfRule type="expression" dxfId="1237" priority="675">
      <formula>$M$19&gt;0</formula>
    </cfRule>
  </conditionalFormatting>
  <conditionalFormatting sqref="N29:P29">
    <cfRule type="expression" dxfId="1236" priority="674">
      <formula>$M$19&gt;0</formula>
    </cfRule>
  </conditionalFormatting>
  <conditionalFormatting sqref="N29:P29">
    <cfRule type="expression" dxfId="1235" priority="673">
      <formula>$M$19&gt;0</formula>
    </cfRule>
  </conditionalFormatting>
  <conditionalFormatting sqref="U30:Y30">
    <cfRule type="expression" dxfId="1234" priority="672">
      <formula>$M$19&gt;0</formula>
    </cfRule>
  </conditionalFormatting>
  <conditionalFormatting sqref="U30:Y30">
    <cfRule type="expression" dxfId="1233" priority="671">
      <formula>$M$19&gt;0</formula>
    </cfRule>
  </conditionalFormatting>
  <conditionalFormatting sqref="G32:J32">
    <cfRule type="expression" dxfId="1232" priority="670">
      <formula>$M$19&gt;0</formula>
    </cfRule>
  </conditionalFormatting>
  <conditionalFormatting sqref="G32:J32">
    <cfRule type="expression" dxfId="1231" priority="669">
      <formula>$M$19&gt;0</formula>
    </cfRule>
  </conditionalFormatting>
  <conditionalFormatting sqref="AA38:AI38">
    <cfRule type="expression" dxfId="1230" priority="668">
      <formula>$M$19&gt;0</formula>
    </cfRule>
  </conditionalFormatting>
  <conditionalFormatting sqref="P44:U45">
    <cfRule type="expression" dxfId="1229" priority="667">
      <formula>$M$19&gt;0</formula>
    </cfRule>
  </conditionalFormatting>
  <conditionalFormatting sqref="X40:AK48">
    <cfRule type="expression" dxfId="1228" priority="665">
      <formula>$M$19=0</formula>
    </cfRule>
    <cfRule type="expression" dxfId="1227" priority="666">
      <formula>$M$19=0</formula>
    </cfRule>
  </conditionalFormatting>
  <conditionalFormatting sqref="F80:F101">
    <cfRule type="expression" dxfId="1226" priority="662">
      <formula>$M$19&gt;0</formula>
    </cfRule>
  </conditionalFormatting>
  <conditionalFormatting sqref="F80:F101">
    <cfRule type="expression" dxfId="1225" priority="661">
      <formula>$M$19&gt;0</formula>
    </cfRule>
  </conditionalFormatting>
  <conditionalFormatting sqref="F108:F129">
    <cfRule type="expression" dxfId="1224" priority="660">
      <formula>$M$19&gt;0</formula>
    </cfRule>
  </conditionalFormatting>
  <conditionalFormatting sqref="F108:F129">
    <cfRule type="expression" dxfId="1223" priority="659">
      <formula>$M$19&gt;0</formula>
    </cfRule>
  </conditionalFormatting>
  <conditionalFormatting sqref="I75">
    <cfRule type="containsText" dxfId="1222" priority="650" operator="containsText" text="REPRUEBA">
      <formula>NOT(ISERROR(SEARCH("REPRUEBA",I75)))</formula>
    </cfRule>
    <cfRule type="containsText" dxfId="1221" priority="651" operator="containsText" text="&quot;REPRUEBA&quot;">
      <formula>NOT(ISERROR(SEARCH("""REPRUEBA""",I75)))</formula>
    </cfRule>
    <cfRule type="containsText" dxfId="1220" priority="652" operator="containsText" text="PIERDE">
      <formula>NOT(ISERROR(SEARCH("PIERDE",I75)))</formula>
    </cfRule>
    <cfRule type="containsText" dxfId="1219" priority="653" operator="containsText" text="DEBE MEJORAR">
      <formula>NOT(ISERROR(SEARCH("DEBE MEJORAR",I75)))</formula>
    </cfRule>
    <cfRule type="containsText" dxfId="1218" priority="654" operator="containsText" text="PIERDE">
      <formula>NOT(ISERROR(SEARCH("PIERDE",I75)))</formula>
    </cfRule>
    <cfRule type="containsText" dxfId="1217" priority="655" operator="containsText" text="FELICITACIONES">
      <formula>NOT(ISERROR(SEARCH("FELICITACIONES",I75)))</formula>
    </cfRule>
    <cfRule type="containsText" dxfId="1216" priority="656" operator="containsText" text="&quot;DEBE MEJORAR&quot;">
      <formula>NOT(ISERROR(SEARCH("""DEBE MEJORAR""",I75)))</formula>
    </cfRule>
    <cfRule type="containsText" dxfId="1215" priority="657" operator="containsText" text="&quot;PIERDE&quot;">
      <formula>NOT(ISERROR(SEARCH("""PIERDE""",I75)))</formula>
    </cfRule>
    <cfRule type="containsText" dxfId="1214" priority="658" operator="containsText" text="&quot;FELICITACIONES&quot;">
      <formula>NOT(ISERROR(SEARCH("""FELICITACIONES""",I75)))</formula>
    </cfRule>
  </conditionalFormatting>
  <conditionalFormatting sqref="P79:P101">
    <cfRule type="expression" dxfId="1213" priority="640">
      <formula>$M$19&gt;0</formula>
    </cfRule>
  </conditionalFormatting>
  <conditionalFormatting sqref="P79:P101">
    <cfRule type="expression" dxfId="1212" priority="639">
      <formula>$M$19&gt;0</formula>
    </cfRule>
  </conditionalFormatting>
  <conditionalFormatting sqref="P107:P129">
    <cfRule type="expression" dxfId="1211" priority="638">
      <formula>$M$19&gt;0</formula>
    </cfRule>
  </conditionalFormatting>
  <conditionalFormatting sqref="P107:P129">
    <cfRule type="expression" dxfId="1210" priority="637">
      <formula>$M$19&gt;0</formula>
    </cfRule>
  </conditionalFormatting>
  <conditionalFormatting sqref="Q107:AH128">
    <cfRule type="cellIs" dxfId="1209" priority="636" operator="equal">
      <formula>0</formula>
    </cfRule>
  </conditionalFormatting>
  <conditionalFormatting sqref="Q79:AH100">
    <cfRule type="expression" dxfId="1208" priority="634">
      <formula>"$G$70=0"</formula>
    </cfRule>
    <cfRule type="cellIs" dxfId="1207" priority="635" operator="equal">
      <formula>0</formula>
    </cfRule>
  </conditionalFormatting>
  <conditionalFormatting sqref="I76 I104 I132">
    <cfRule type="cellIs" dxfId="1206" priority="633" operator="equal">
      <formula>1</formula>
    </cfRule>
  </conditionalFormatting>
  <conditionalFormatting sqref="K102">
    <cfRule type="containsText" dxfId="1205" priority="630" operator="containsText" text="&quot;&quot;">
      <formula>NOT(ISERROR(SEARCH("""""",K102)))</formula>
    </cfRule>
  </conditionalFormatting>
  <conditionalFormatting sqref="K102:M102">
    <cfRule type="cellIs" dxfId="1204" priority="627" operator="equal">
      <formula>0</formula>
    </cfRule>
  </conditionalFormatting>
  <conditionalFormatting sqref="K130">
    <cfRule type="containsText" dxfId="1203" priority="624" operator="containsText" text="&quot;&quot;">
      <formula>NOT(ISERROR(SEARCH("""""",K130)))</formula>
    </cfRule>
  </conditionalFormatting>
  <conditionalFormatting sqref="K130:M130">
    <cfRule type="cellIs" dxfId="1202" priority="621" operator="equal">
      <formula>0</formula>
    </cfRule>
  </conditionalFormatting>
  <conditionalFormatting sqref="I131 I103">
    <cfRule type="containsText" dxfId="1201" priority="612" operator="containsText" text="REPRUEBA">
      <formula>NOT(ISERROR(SEARCH("REPRUEBA",I103)))</formula>
    </cfRule>
    <cfRule type="containsText" dxfId="1200" priority="613" operator="containsText" text="&quot;REPRUEBA&quot;">
      <formula>NOT(ISERROR(SEARCH("""REPRUEBA""",I103)))</formula>
    </cfRule>
    <cfRule type="containsText" dxfId="1199" priority="614" operator="containsText" text="PIERDE">
      <formula>NOT(ISERROR(SEARCH("PIERDE",I103)))</formula>
    </cfRule>
    <cfRule type="containsText" dxfId="1198" priority="615" operator="containsText" text="DEBE MEJORAR">
      <formula>NOT(ISERROR(SEARCH("DEBE MEJORAR",I103)))</formula>
    </cfRule>
    <cfRule type="containsText" dxfId="1197" priority="616" operator="containsText" text="PIERDE">
      <formula>NOT(ISERROR(SEARCH("PIERDE",I103)))</formula>
    </cfRule>
    <cfRule type="containsText" dxfId="1196" priority="617" operator="containsText" text="FELICITACIONES">
      <formula>NOT(ISERROR(SEARCH("FELICITACIONES",I103)))</formula>
    </cfRule>
    <cfRule type="containsText" dxfId="1195" priority="618" operator="containsText" text="&quot;DEBE MEJORAR&quot;">
      <formula>NOT(ISERROR(SEARCH("""DEBE MEJORAR""",I103)))</formula>
    </cfRule>
    <cfRule type="containsText" dxfId="1194" priority="619" operator="containsText" text="&quot;PIERDE&quot;">
      <formula>NOT(ISERROR(SEARCH("""PIERDE""",I103)))</formula>
    </cfRule>
    <cfRule type="containsText" dxfId="1193" priority="620" operator="containsText" text="&quot;FELICITACIONES&quot;">
      <formula>NOT(ISERROR(SEARCH("""FELICITACIONES""",I103)))</formula>
    </cfRule>
  </conditionalFormatting>
  <conditionalFormatting sqref="I131 I103">
    <cfRule type="containsText" dxfId="1192" priority="603" operator="containsText" text="REPRUEBA">
      <formula>NOT(ISERROR(SEARCH("REPRUEBA",I103)))</formula>
    </cfRule>
    <cfRule type="containsText" dxfId="1191" priority="604" operator="containsText" text="&quot;REPRUEBA&quot;">
      <formula>NOT(ISERROR(SEARCH("""REPRUEBA""",I103)))</formula>
    </cfRule>
    <cfRule type="containsText" dxfId="1190" priority="605" operator="containsText" text="PIERDE">
      <formula>NOT(ISERROR(SEARCH("PIERDE",I103)))</formula>
    </cfRule>
    <cfRule type="containsText" dxfId="1189" priority="606" operator="containsText" text="DEBE MEJORAR">
      <formula>NOT(ISERROR(SEARCH("DEBE MEJORAR",I103)))</formula>
    </cfRule>
    <cfRule type="containsText" dxfId="1188" priority="607" operator="containsText" text="PIERDE">
      <formula>NOT(ISERROR(SEARCH("PIERDE",I103)))</formula>
    </cfRule>
    <cfRule type="containsText" dxfId="1187" priority="608" operator="containsText" text="FELICITACIONES">
      <formula>NOT(ISERROR(SEARCH("FELICITACIONES",I103)))</formula>
    </cfRule>
    <cfRule type="containsText" dxfId="1186" priority="609" operator="containsText" text="&quot;DEBE MEJORAR&quot;">
      <formula>NOT(ISERROR(SEARCH("""DEBE MEJORAR""",I103)))</formula>
    </cfRule>
    <cfRule type="containsText" dxfId="1185" priority="610" operator="containsText" text="&quot;PIERDE&quot;">
      <formula>NOT(ISERROR(SEARCH("""PIERDE""",I103)))</formula>
    </cfRule>
    <cfRule type="containsText" dxfId="1184" priority="611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183" priority="602" operator="containsText" text="&quot;&quot;">
      <formula>NOT(ISERROR(SEARCH("""""",K80)))</formula>
    </cfRule>
  </conditionalFormatting>
  <conditionalFormatting sqref="K125:K130 K107:K108 K116:K121">
    <cfRule type="expression" dxfId="1182" priority="601">
      <formula>$M$19&gt;0</formula>
    </cfRule>
  </conditionalFormatting>
  <conditionalFormatting sqref="K125:K130 K107:K108 K116:K121">
    <cfRule type="expression" dxfId="1181" priority="600">
      <formula>$M$19&gt;0</formula>
    </cfRule>
  </conditionalFormatting>
  <conditionalFormatting sqref="K117">
    <cfRule type="containsText" dxfId="1180" priority="599" operator="containsText" text="&quot;&quot;">
      <formula>NOT(ISERROR(SEARCH("""""",K117)))</formula>
    </cfRule>
  </conditionalFormatting>
  <conditionalFormatting sqref="K117">
    <cfRule type="expression" dxfId="1179" priority="598">
      <formula>$M$19&gt;0</formula>
    </cfRule>
  </conditionalFormatting>
  <conditionalFormatting sqref="K117">
    <cfRule type="expression" dxfId="1178" priority="597">
      <formula>$M$19&gt;0</formula>
    </cfRule>
  </conditionalFormatting>
  <conditionalFormatting sqref="K118:K121 K125:K129">
    <cfRule type="containsText" dxfId="1177" priority="596" operator="containsText" text="&quot;&quot;">
      <formula>NOT(ISERROR(SEARCH("""""",K118)))</formula>
    </cfRule>
  </conditionalFormatting>
  <conditionalFormatting sqref="K118:K121 K125:K129">
    <cfRule type="expression" dxfId="1176" priority="595">
      <formula>$M$19&gt;0</formula>
    </cfRule>
  </conditionalFormatting>
  <conditionalFormatting sqref="K118:K121 K125:K129">
    <cfRule type="expression" dxfId="1175" priority="594">
      <formula>$M$19&gt;0</formula>
    </cfRule>
  </conditionalFormatting>
  <conditionalFormatting sqref="H107">
    <cfRule type="expression" dxfId="1174" priority="593">
      <formula>$M$19&gt;0</formula>
    </cfRule>
  </conditionalFormatting>
  <conditionalFormatting sqref="H107">
    <cfRule type="expression" dxfId="1173" priority="592">
      <formula>$M$19&gt;0</formula>
    </cfRule>
  </conditionalFormatting>
  <conditionalFormatting sqref="Q107">
    <cfRule type="expression" dxfId="1172" priority="591">
      <formula>$M$19&gt;0</formula>
    </cfRule>
  </conditionalFormatting>
  <conditionalFormatting sqref="Q107">
    <cfRule type="expression" dxfId="1171" priority="590">
      <formula>$M$19&gt;0</formula>
    </cfRule>
  </conditionalFormatting>
  <conditionalFormatting sqref="P107">
    <cfRule type="expression" dxfId="1170" priority="589">
      <formula>$M$19&gt;0</formula>
    </cfRule>
  </conditionalFormatting>
  <conditionalFormatting sqref="P107">
    <cfRule type="expression" dxfId="1169" priority="588">
      <formula>$M$19&gt;0</formula>
    </cfRule>
  </conditionalFormatting>
  <conditionalFormatting sqref="P74:AH74">
    <cfRule type="expression" dxfId="1168" priority="587">
      <formula>$M$19=0</formula>
    </cfRule>
  </conditionalFormatting>
  <conditionalFormatting sqref="P102:AH102">
    <cfRule type="expression" dxfId="1167" priority="586">
      <formula>$M$19=0</formula>
    </cfRule>
  </conditionalFormatting>
  <conditionalFormatting sqref="P130:AH130">
    <cfRule type="expression" dxfId="1166" priority="585">
      <formula>$M$19=0</formula>
    </cfRule>
  </conditionalFormatting>
  <conditionalFormatting sqref="P131:S131 P75:S75 P103:S103">
    <cfRule type="expression" dxfId="1165" priority="584">
      <formula>+#REF!=0</formula>
    </cfRule>
  </conditionalFormatting>
  <conditionalFormatting sqref="P131:S131">
    <cfRule type="expression" dxfId="1164" priority="583">
      <formula>$M$19=0</formula>
    </cfRule>
  </conditionalFormatting>
  <conditionalFormatting sqref="U131:W131 U75:W75 U103:W103">
    <cfRule type="expression" dxfId="1163" priority="582">
      <formula>+#REF!=0</formula>
    </cfRule>
  </conditionalFormatting>
  <conditionalFormatting sqref="U131:W131">
    <cfRule type="expression" dxfId="1162" priority="581">
      <formula>$M$19=0</formula>
    </cfRule>
  </conditionalFormatting>
  <conditionalFormatting sqref="Q79">
    <cfRule type="expression" dxfId="1161" priority="580">
      <formula>$M$19&gt;0</formula>
    </cfRule>
  </conditionalFormatting>
  <conditionalFormatting sqref="Q79">
    <cfRule type="expression" dxfId="1160" priority="579">
      <formula>$M$19&gt;0</formula>
    </cfRule>
  </conditionalFormatting>
  <conditionalFormatting sqref="P79">
    <cfRule type="expression" dxfId="1159" priority="578">
      <formula>$M$19&gt;0</formula>
    </cfRule>
  </conditionalFormatting>
  <conditionalFormatting sqref="P79">
    <cfRule type="expression" dxfId="1158" priority="577">
      <formula>$M$19&gt;0</formula>
    </cfRule>
  </conditionalFormatting>
  <conditionalFormatting sqref="K102">
    <cfRule type="containsText" dxfId="1157" priority="574" operator="containsText" text="&quot;&quot;">
      <formula>NOT(ISERROR(SEARCH("""""",K102)))</formula>
    </cfRule>
  </conditionalFormatting>
  <conditionalFormatting sqref="G102">
    <cfRule type="expression" dxfId="1156" priority="573">
      <formula>$M$19&gt;0</formula>
    </cfRule>
  </conditionalFormatting>
  <conditionalFormatting sqref="G102">
    <cfRule type="expression" dxfId="1155" priority="572">
      <formula>$M$19&gt;0</formula>
    </cfRule>
  </conditionalFormatting>
  <conditionalFormatting sqref="H80:J80 H91:J91 H81 H95:J101">
    <cfRule type="cellIs" dxfId="1154" priority="571" operator="equal">
      <formula>0</formula>
    </cfRule>
  </conditionalFormatting>
  <conditionalFormatting sqref="K80 K102">
    <cfRule type="containsText" dxfId="1153" priority="570" operator="containsText" text="&quot;&quot;">
      <formula>NOT(ISERROR(SEARCH("""""",K80)))</formula>
    </cfRule>
  </conditionalFormatting>
  <conditionalFormatting sqref="K80 K102">
    <cfRule type="expression" dxfId="1152" priority="569">
      <formula>$M$19&gt;0</formula>
    </cfRule>
  </conditionalFormatting>
  <conditionalFormatting sqref="K80 K102">
    <cfRule type="expression" dxfId="1151" priority="568">
      <formula>$M$19&gt;0</formula>
    </cfRule>
  </conditionalFormatting>
  <conditionalFormatting sqref="O136">
    <cfRule type="expression" dxfId="1150" priority="556">
      <formula>$P$54&lt;3</formula>
    </cfRule>
    <cfRule type="cellIs" dxfId="1149" priority="557" operator="lessThan">
      <formula>4</formula>
    </cfRule>
    <cfRule type="cellIs" dxfId="1148" priority="558" operator="lessThan">
      <formula>3</formula>
    </cfRule>
  </conditionalFormatting>
  <conditionalFormatting sqref="N135:N137">
    <cfRule type="expression" dxfId="1147" priority="559">
      <formula>$U$51=5</formula>
    </cfRule>
  </conditionalFormatting>
  <conditionalFormatting sqref="P135:U135">
    <cfRule type="expression" dxfId="1146" priority="560">
      <formula>$P$54&lt;3</formula>
    </cfRule>
  </conditionalFormatting>
  <conditionalFormatting sqref="O135">
    <cfRule type="expression" dxfId="1145" priority="561">
      <formula>$T$52=4</formula>
    </cfRule>
  </conditionalFormatting>
  <conditionalFormatting sqref="O136:U136">
    <cfRule type="expression" dxfId="1144" priority="555">
      <formula>$V$136&lt;2.94</formula>
    </cfRule>
  </conditionalFormatting>
  <conditionalFormatting sqref="N135:Y135">
    <cfRule type="expression" dxfId="1143" priority="554">
      <formula>$V$136&lt;2.94</formula>
    </cfRule>
  </conditionalFormatting>
  <conditionalFormatting sqref="O136">
    <cfRule type="expression" dxfId="1142" priority="548">
      <formula>$P$54&lt;3</formula>
    </cfRule>
    <cfRule type="cellIs" dxfId="1141" priority="549" operator="lessThan">
      <formula>4</formula>
    </cfRule>
    <cfRule type="cellIs" dxfId="1140" priority="550" operator="lessThan">
      <formula>3</formula>
    </cfRule>
  </conditionalFormatting>
  <conditionalFormatting sqref="N135:N137">
    <cfRule type="expression" dxfId="1139" priority="551">
      <formula>$U$51=5</formula>
    </cfRule>
  </conditionalFormatting>
  <conditionalFormatting sqref="P135:U135">
    <cfRule type="expression" dxfId="1138" priority="552">
      <formula>$P$54&lt;3</formula>
    </cfRule>
  </conditionalFormatting>
  <conditionalFormatting sqref="O135">
    <cfRule type="expression" dxfId="1137" priority="553">
      <formula>$T$52=4</formula>
    </cfRule>
  </conditionalFormatting>
  <conditionalFormatting sqref="O136:U136">
    <cfRule type="expression" dxfId="1136" priority="547">
      <formula>$V$136&lt;2.94</formula>
    </cfRule>
  </conditionalFormatting>
  <conditionalFormatting sqref="N135:Y135">
    <cfRule type="expression" dxfId="1135" priority="546">
      <formula>$V$136&lt;2.94</formula>
    </cfRule>
  </conditionalFormatting>
  <conditionalFormatting sqref="O136">
    <cfRule type="expression" dxfId="1134" priority="539">
      <formula>$P$54&lt;3</formula>
    </cfRule>
    <cfRule type="cellIs" dxfId="1133" priority="540" operator="lessThan">
      <formula>4</formula>
    </cfRule>
    <cfRule type="cellIs" dxfId="1132" priority="541" operator="lessThan">
      <formula>3</formula>
    </cfRule>
  </conditionalFormatting>
  <conditionalFormatting sqref="N134:N138">
    <cfRule type="expression" dxfId="1131" priority="543">
      <formula>$U$51=5</formula>
    </cfRule>
  </conditionalFormatting>
  <conditionalFormatting sqref="Q134">
    <cfRule type="expression" priority="542">
      <formula>$P$54&gt;4</formula>
    </cfRule>
  </conditionalFormatting>
  <conditionalFormatting sqref="P135:U135">
    <cfRule type="expression" dxfId="1130" priority="544">
      <formula>$P$54&lt;3</formula>
    </cfRule>
  </conditionalFormatting>
  <conditionalFormatting sqref="O135">
    <cfRule type="expression" dxfId="1129" priority="545">
      <formula>$T$52=4</formula>
    </cfRule>
  </conditionalFormatting>
  <conditionalFormatting sqref="O136:U136">
    <cfRule type="expression" dxfId="1128" priority="538">
      <formula>$V$136&lt;2.94</formula>
    </cfRule>
  </conditionalFormatting>
  <conditionalFormatting sqref="N135:Y135">
    <cfRule type="expression" dxfId="1127" priority="537">
      <formula>$V$136&lt;2.94</formula>
    </cfRule>
  </conditionalFormatting>
  <conditionalFormatting sqref="M134:Z134">
    <cfRule type="expression" dxfId="1126" priority="536">
      <formula>$Z$134=1</formula>
    </cfRule>
  </conditionalFormatting>
  <conditionalFormatting sqref="L133:AA133">
    <cfRule type="expression" dxfId="1125" priority="535">
      <formula>$AA$133=1</formula>
    </cfRule>
  </conditionalFormatting>
  <conditionalFormatting sqref="AB153">
    <cfRule type="cellIs" dxfId="1124" priority="534" operator="equal">
      <formula>0</formula>
    </cfRule>
  </conditionalFormatting>
  <conditionalFormatting sqref="X153:AA153">
    <cfRule type="cellIs" dxfId="1123" priority="533" operator="equal">
      <formula>0</formula>
    </cfRule>
  </conditionalFormatting>
  <conditionalFormatting sqref="AB155:AE155">
    <cfRule type="cellIs" dxfId="1122" priority="532" operator="equal">
      <formula>0</formula>
    </cfRule>
  </conditionalFormatting>
  <conditionalFormatting sqref="X155:AA155">
    <cfRule type="cellIs" dxfId="1121" priority="531" operator="equal">
      <formula>0</formula>
    </cfRule>
  </conditionalFormatting>
  <conditionalFormatting sqref="AB157:AE157">
    <cfRule type="cellIs" dxfId="1120" priority="530" operator="equal">
      <formula>0</formula>
    </cfRule>
  </conditionalFormatting>
  <conditionalFormatting sqref="X157:AA157">
    <cfRule type="cellIs" dxfId="1119" priority="529" operator="equal">
      <formula>0</formula>
    </cfRule>
  </conditionalFormatting>
  <conditionalFormatting sqref="AB159:AE159">
    <cfRule type="cellIs" dxfId="1118" priority="528" operator="equal">
      <formula>0</formula>
    </cfRule>
  </conditionalFormatting>
  <conditionalFormatting sqref="X159:AA159">
    <cfRule type="cellIs" dxfId="1117" priority="527" operator="equal">
      <formula>0</formula>
    </cfRule>
  </conditionalFormatting>
  <conditionalFormatting sqref="AB167">
    <cfRule type="cellIs" dxfId="1116" priority="526" operator="equal">
      <formula>0</formula>
    </cfRule>
  </conditionalFormatting>
  <conditionalFormatting sqref="AB169">
    <cfRule type="cellIs" dxfId="1115" priority="525" operator="equal">
      <formula>0</formula>
    </cfRule>
  </conditionalFormatting>
  <conditionalFormatting sqref="AB171">
    <cfRule type="cellIs" dxfId="1114" priority="524" operator="equal">
      <formula>0</formula>
    </cfRule>
  </conditionalFormatting>
  <conditionalFormatting sqref="AB173">
    <cfRule type="cellIs" dxfId="1113" priority="523" operator="equal">
      <formula>0</formula>
    </cfRule>
  </conditionalFormatting>
  <conditionalFormatting sqref="AB181">
    <cfRule type="cellIs" dxfId="1112" priority="522" operator="equal">
      <formula>0</formula>
    </cfRule>
  </conditionalFormatting>
  <conditionalFormatting sqref="AB183">
    <cfRule type="cellIs" dxfId="1111" priority="521" operator="equal">
      <formula>0</formula>
    </cfRule>
  </conditionalFormatting>
  <conditionalFormatting sqref="AB185">
    <cfRule type="cellIs" dxfId="1110" priority="520" operator="equal">
      <formula>0</formula>
    </cfRule>
  </conditionalFormatting>
  <conditionalFormatting sqref="AB187">
    <cfRule type="cellIs" dxfId="1109" priority="519" operator="equal">
      <formula>0</formula>
    </cfRule>
  </conditionalFormatting>
  <conditionalFormatting sqref="P153:AB153 P154:AE160">
    <cfRule type="cellIs" dxfId="1108" priority="518" operator="equal">
      <formula>0</formula>
    </cfRule>
  </conditionalFormatting>
  <conditionalFormatting sqref="P168:AE168 P167:W167 AB167 P170:AE170 P169:W169 AB169 P172:AE172 P171:W171 AB171 P174:AE174 P173:W173 AB173">
    <cfRule type="cellIs" dxfId="1107" priority="517" operator="equal">
      <formula>0</formula>
    </cfRule>
  </conditionalFormatting>
  <conditionalFormatting sqref="X155:AA155">
    <cfRule type="cellIs" dxfId="1106" priority="516" operator="equal">
      <formula>0</formula>
    </cfRule>
  </conditionalFormatting>
  <conditionalFormatting sqref="X157:AA157">
    <cfRule type="cellIs" dxfId="1105" priority="515" operator="equal">
      <formula>0</formula>
    </cfRule>
  </conditionalFormatting>
  <conditionalFormatting sqref="X159:AA159">
    <cfRule type="cellIs" dxfId="1104" priority="514" operator="equal">
      <formula>0</formula>
    </cfRule>
  </conditionalFormatting>
  <conditionalFormatting sqref="X155:AA155">
    <cfRule type="cellIs" dxfId="1103" priority="513" operator="equal">
      <formula>0</formula>
    </cfRule>
  </conditionalFormatting>
  <conditionalFormatting sqref="X157:AA157">
    <cfRule type="cellIs" dxfId="1102" priority="512" operator="equal">
      <formula>0</formula>
    </cfRule>
  </conditionalFormatting>
  <conditionalFormatting sqref="X159:AA159">
    <cfRule type="cellIs" dxfId="1101" priority="511" operator="equal">
      <formula>0</formula>
    </cfRule>
  </conditionalFormatting>
  <conditionalFormatting sqref="P181:W181 P183:W183 P185:W185 P187:W187">
    <cfRule type="cellIs" dxfId="1100" priority="510" operator="equal">
      <formula>0</formula>
    </cfRule>
  </conditionalFormatting>
  <conditionalFormatting sqref="X155:AA155">
    <cfRule type="cellIs" dxfId="1099" priority="509" operator="equal">
      <formula>0</formula>
    </cfRule>
  </conditionalFormatting>
  <conditionalFormatting sqref="X157:AA157">
    <cfRule type="cellIs" dxfId="1098" priority="508" operator="equal">
      <formula>0</formula>
    </cfRule>
  </conditionalFormatting>
  <conditionalFormatting sqref="X159:AA159">
    <cfRule type="cellIs" dxfId="1097" priority="507" operator="equal">
      <formula>0</formula>
    </cfRule>
  </conditionalFormatting>
  <conditionalFormatting sqref="L165:O174">
    <cfRule type="expression" dxfId="1096" priority="490">
      <formula>$I$163=""</formula>
    </cfRule>
  </conditionalFormatting>
  <conditionalFormatting sqref="P165:AE166">
    <cfRule type="expression" dxfId="1095" priority="489">
      <formula>$I$163=""</formula>
    </cfRule>
  </conditionalFormatting>
  <conditionalFormatting sqref="L151:AE152 L153:AB153 AB171 AB169 AB167 AB187 AB185 AB183 AB181 L154:AE160">
    <cfRule type="expression" dxfId="1094" priority="488">
      <formula>$I$149=""</formula>
    </cfRule>
  </conditionalFormatting>
  <conditionalFormatting sqref="L179:AF180 L189:AF189 L187:W187 AF187 L186:AE186 L185:W185 AF185 L184:AE184 L183:W183 AF183 L182:AE182 L181:W181 AF181 L188:AE188 AB181 AB183 AB185 AB187">
    <cfRule type="expression" dxfId="1093" priority="487">
      <formula>$I$177=""</formula>
    </cfRule>
  </conditionalFormatting>
  <conditionalFormatting sqref="AB159:AE159 AB157:AE157 AB155:AE155">
    <cfRule type="cellIs" dxfId="1092" priority="486" operator="equal">
      <formula>0</formula>
    </cfRule>
  </conditionalFormatting>
  <conditionalFormatting sqref="AB173 AB171 AB169 AB167 AB187 AB185 AB183 AB181">
    <cfRule type="cellIs" dxfId="1091" priority="485" operator="equal">
      <formula>0</formula>
    </cfRule>
  </conditionalFormatting>
  <conditionalFormatting sqref="AB173 AB171 AB169 AB167 AB187 AB185 AB183 AB181">
    <cfRule type="cellIs" dxfId="1090" priority="484" operator="equal">
      <formula>0</formula>
    </cfRule>
  </conditionalFormatting>
  <conditionalFormatting sqref="AB173">
    <cfRule type="expression" dxfId="1089" priority="483">
      <formula>$I$149=""</formula>
    </cfRule>
  </conditionalFormatting>
  <conditionalFormatting sqref="L151:AE160">
    <cfRule type="expression" dxfId="1088" priority="482">
      <formula>$M$19=0</formula>
    </cfRule>
  </conditionalFormatting>
  <conditionalFormatting sqref="F146:AH148">
    <cfRule type="expression" dxfId="1087" priority="480">
      <formula>$M$19=0</formula>
    </cfRule>
  </conditionalFormatting>
  <conditionalFormatting sqref="I75:L75 G76:I76 P75:W75 P74:AH74 P102:AH102 P103:S103 I103:L103 P130:AH130 P131:S131 I131:L131 I149:L149 I163:L163 G104:I104 G132:I132">
    <cfRule type="expression" dxfId="1086" priority="479">
      <formula>$M$19=0</formula>
    </cfRule>
  </conditionalFormatting>
  <conditionalFormatting sqref="R34:U34">
    <cfRule type="expression" dxfId="1085" priority="476">
      <formula>$I$130&lt;3</formula>
    </cfRule>
  </conditionalFormatting>
  <conditionalFormatting sqref="P32:S32">
    <cfRule type="expression" dxfId="1084" priority="475">
      <formula>$I$74&lt;3</formula>
    </cfRule>
  </conditionalFormatting>
  <conditionalFormatting sqref="AE32:AH34">
    <cfRule type="expression" dxfId="1083" priority="474">
      <formula>$M$19=0</formula>
    </cfRule>
  </conditionalFormatting>
  <conditionalFormatting sqref="G26:K26">
    <cfRule type="expression" dxfId="1082" priority="473">
      <formula>$M$19=0</formula>
    </cfRule>
  </conditionalFormatting>
  <conditionalFormatting sqref="P146 R147 U148">
    <cfRule type="expression" dxfId="1081" priority="472">
      <formula>$M$19=0</formula>
    </cfRule>
  </conditionalFormatting>
  <conditionalFormatting sqref="H80:J80 H81">
    <cfRule type="cellIs" dxfId="1080" priority="470" operator="equal">
      <formula>0</formula>
    </cfRule>
  </conditionalFormatting>
  <conditionalFormatting sqref="Q129:AH129">
    <cfRule type="expression" dxfId="1079" priority="469">
      <formula>$H$129=0</formula>
    </cfRule>
  </conditionalFormatting>
  <conditionalFormatting sqref="Q101:AH101">
    <cfRule type="expression" dxfId="1078" priority="468">
      <formula>$H$101=0</formula>
    </cfRule>
  </conditionalFormatting>
  <conditionalFormatting sqref="X155:AA155">
    <cfRule type="cellIs" dxfId="1077" priority="467" operator="equal">
      <formula>0</formula>
    </cfRule>
  </conditionalFormatting>
  <conditionalFormatting sqref="X157:AA157">
    <cfRule type="cellIs" dxfId="1076" priority="466" operator="equal">
      <formula>0</formula>
    </cfRule>
  </conditionalFormatting>
  <conditionalFormatting sqref="X159:AA159">
    <cfRule type="cellIs" dxfId="1075" priority="465" operator="equal">
      <formula>0</formula>
    </cfRule>
  </conditionalFormatting>
  <conditionalFormatting sqref="X155:AA155">
    <cfRule type="cellIs" dxfId="1074" priority="448" operator="equal">
      <formula>0</formula>
    </cfRule>
  </conditionalFormatting>
  <conditionalFormatting sqref="X157:AA157">
    <cfRule type="cellIs" dxfId="1073" priority="447" operator="equal">
      <formula>0</formula>
    </cfRule>
  </conditionalFormatting>
  <conditionalFormatting sqref="X159:AA159">
    <cfRule type="cellIs" dxfId="1072" priority="446" operator="equal">
      <formula>0</formula>
    </cfRule>
  </conditionalFormatting>
  <conditionalFormatting sqref="X167:AA167">
    <cfRule type="cellIs" dxfId="1071" priority="445" operator="equal">
      <formula>0</formula>
    </cfRule>
  </conditionalFormatting>
  <conditionalFormatting sqref="X167:AA167">
    <cfRule type="cellIs" dxfId="1070" priority="444" operator="equal">
      <formula>0</formula>
    </cfRule>
  </conditionalFormatting>
  <conditionalFormatting sqref="X167:AA167">
    <cfRule type="expression" dxfId="1069" priority="443">
      <formula>$I$149=""</formula>
    </cfRule>
  </conditionalFormatting>
  <conditionalFormatting sqref="X167:AA167">
    <cfRule type="expression" dxfId="1068" priority="442">
      <formula>$M$19=0</formula>
    </cfRule>
  </conditionalFormatting>
  <conditionalFormatting sqref="X169:AA169">
    <cfRule type="cellIs" dxfId="1067" priority="441" operator="equal">
      <formula>0</formula>
    </cfRule>
  </conditionalFormatting>
  <conditionalFormatting sqref="X169:AA169">
    <cfRule type="cellIs" dxfId="1066" priority="440" operator="equal">
      <formula>0</formula>
    </cfRule>
  </conditionalFormatting>
  <conditionalFormatting sqref="X169:AA169">
    <cfRule type="expression" dxfId="1065" priority="439">
      <formula>$I$149=""</formula>
    </cfRule>
  </conditionalFormatting>
  <conditionalFormatting sqref="X169:AA169">
    <cfRule type="expression" dxfId="1064" priority="438">
      <formula>$M$19=0</formula>
    </cfRule>
  </conditionalFormatting>
  <conditionalFormatting sqref="X171:AA171">
    <cfRule type="cellIs" dxfId="1063" priority="437" operator="equal">
      <formula>0</formula>
    </cfRule>
  </conditionalFormatting>
  <conditionalFormatting sqref="X171:AA171">
    <cfRule type="cellIs" dxfId="1062" priority="436" operator="equal">
      <formula>0</formula>
    </cfRule>
  </conditionalFormatting>
  <conditionalFormatting sqref="X171:AA171">
    <cfRule type="expression" dxfId="1061" priority="435">
      <formula>$I$149=""</formula>
    </cfRule>
  </conditionalFormatting>
  <conditionalFormatting sqref="X171:AA171">
    <cfRule type="expression" dxfId="1060" priority="434">
      <formula>$M$19=0</formula>
    </cfRule>
  </conditionalFormatting>
  <conditionalFormatting sqref="X173:AA173">
    <cfRule type="cellIs" dxfId="1059" priority="433" operator="equal">
      <formula>0</formula>
    </cfRule>
  </conditionalFormatting>
  <conditionalFormatting sqref="X173:AA173">
    <cfRule type="cellIs" dxfId="1058" priority="432" operator="equal">
      <formula>0</formula>
    </cfRule>
  </conditionalFormatting>
  <conditionalFormatting sqref="X173:AA173">
    <cfRule type="expression" dxfId="1057" priority="431">
      <formula>$I$149=""</formula>
    </cfRule>
  </conditionalFormatting>
  <conditionalFormatting sqref="X173:AA173">
    <cfRule type="expression" dxfId="1056" priority="430">
      <formula>$M$19=0</formula>
    </cfRule>
  </conditionalFormatting>
  <conditionalFormatting sqref="X181:AA181">
    <cfRule type="cellIs" dxfId="1055" priority="429" operator="equal">
      <formula>0</formula>
    </cfRule>
  </conditionalFormatting>
  <conditionalFormatting sqref="X181:AA181">
    <cfRule type="cellIs" dxfId="1054" priority="428" operator="equal">
      <formula>0</formula>
    </cfRule>
  </conditionalFormatting>
  <conditionalFormatting sqref="X181:AA181">
    <cfRule type="expression" dxfId="1053" priority="427">
      <formula>$I$149=""</formula>
    </cfRule>
  </conditionalFormatting>
  <conditionalFormatting sqref="X181:AA181">
    <cfRule type="expression" dxfId="1052" priority="426">
      <formula>$M$19=0</formula>
    </cfRule>
  </conditionalFormatting>
  <conditionalFormatting sqref="X183:AA183">
    <cfRule type="cellIs" dxfId="1051" priority="425" operator="equal">
      <formula>0</formula>
    </cfRule>
  </conditionalFormatting>
  <conditionalFormatting sqref="X183:AA183">
    <cfRule type="cellIs" dxfId="1050" priority="424" operator="equal">
      <formula>0</formula>
    </cfRule>
  </conditionalFormatting>
  <conditionalFormatting sqref="X183:AA183">
    <cfRule type="expression" dxfId="1049" priority="423">
      <formula>$I$149=""</formula>
    </cfRule>
  </conditionalFormatting>
  <conditionalFormatting sqref="X183:AA183">
    <cfRule type="expression" dxfId="1048" priority="422">
      <formula>$M$19=0</formula>
    </cfRule>
  </conditionalFormatting>
  <conditionalFormatting sqref="X185:AA185">
    <cfRule type="cellIs" dxfId="1047" priority="421" operator="equal">
      <formula>0</formula>
    </cfRule>
  </conditionalFormatting>
  <conditionalFormatting sqref="X185:AA185">
    <cfRule type="cellIs" dxfId="1046" priority="420" operator="equal">
      <formula>0</formula>
    </cfRule>
  </conditionalFormatting>
  <conditionalFormatting sqref="X185:AA185">
    <cfRule type="expression" dxfId="1045" priority="419">
      <formula>$I$149=""</formula>
    </cfRule>
  </conditionalFormatting>
  <conditionalFormatting sqref="X185:AA185">
    <cfRule type="expression" dxfId="1044" priority="418">
      <formula>$M$19=0</formula>
    </cfRule>
  </conditionalFormatting>
  <conditionalFormatting sqref="X187:AA187">
    <cfRule type="cellIs" dxfId="1043" priority="417" operator="equal">
      <formula>0</formula>
    </cfRule>
  </conditionalFormatting>
  <conditionalFormatting sqref="X187:AA187">
    <cfRule type="cellIs" dxfId="1042" priority="416" operator="equal">
      <formula>0</formula>
    </cfRule>
  </conditionalFormatting>
  <conditionalFormatting sqref="X187:AA187">
    <cfRule type="expression" dxfId="1041" priority="415">
      <formula>$I$149=""</formula>
    </cfRule>
  </conditionalFormatting>
  <conditionalFormatting sqref="X187:AA187">
    <cfRule type="expression" dxfId="1040" priority="414">
      <formula>$M$19=0</formula>
    </cfRule>
  </conditionalFormatting>
  <conditionalFormatting sqref="K55">
    <cfRule type="containsText" dxfId="1039" priority="411" operator="containsText" text="&quot;&quot;">
      <formula>NOT(ISERROR(SEARCH("""""",K55)))</formula>
    </cfRule>
  </conditionalFormatting>
  <conditionalFormatting sqref="K55">
    <cfRule type="expression" dxfId="1038" priority="410">
      <formula>$M$19&gt;0</formula>
    </cfRule>
  </conditionalFormatting>
  <conditionalFormatting sqref="K55">
    <cfRule type="expression" dxfId="1037" priority="409">
      <formula>$M$19&gt;0</formula>
    </cfRule>
  </conditionalFormatting>
  <conditionalFormatting sqref="K56:K57">
    <cfRule type="containsText" dxfId="1036" priority="408" operator="containsText" text="&quot;&quot;">
      <formula>NOT(ISERROR(SEARCH("""""",K56)))</formula>
    </cfRule>
  </conditionalFormatting>
  <conditionalFormatting sqref="K56:K57">
    <cfRule type="expression" dxfId="1035" priority="407">
      <formula>$M$19&gt;0</formula>
    </cfRule>
  </conditionalFormatting>
  <conditionalFormatting sqref="K56:K57">
    <cfRule type="expression" dxfId="1034" priority="406">
      <formula>$M$19&gt;0</formula>
    </cfRule>
  </conditionalFormatting>
  <conditionalFormatting sqref="K58:K61">
    <cfRule type="containsText" dxfId="1033" priority="405" operator="containsText" text="&quot;&quot;">
      <formula>NOT(ISERROR(SEARCH("""""",K58)))</formula>
    </cfRule>
  </conditionalFormatting>
  <conditionalFormatting sqref="K58:K61">
    <cfRule type="expression" dxfId="1032" priority="404">
      <formula>$M$19&gt;0</formula>
    </cfRule>
  </conditionalFormatting>
  <conditionalFormatting sqref="K58:K61">
    <cfRule type="expression" dxfId="1031" priority="403">
      <formula>$M$19&gt;0</formula>
    </cfRule>
  </conditionalFormatting>
  <conditionalFormatting sqref="K62:K63">
    <cfRule type="containsText" dxfId="1030" priority="402" operator="containsText" text="&quot;&quot;">
      <formula>NOT(ISERROR(SEARCH("""""",K62)))</formula>
    </cfRule>
  </conditionalFormatting>
  <conditionalFormatting sqref="K62:K63">
    <cfRule type="expression" dxfId="1029" priority="401">
      <formula>$M$19&gt;0</formula>
    </cfRule>
  </conditionalFormatting>
  <conditionalFormatting sqref="K62:K63">
    <cfRule type="expression" dxfId="1028" priority="400">
      <formula>$M$19&gt;0</formula>
    </cfRule>
  </conditionalFormatting>
  <conditionalFormatting sqref="K64:K67">
    <cfRule type="containsText" dxfId="1027" priority="399" operator="containsText" text="&quot;&quot;">
      <formula>NOT(ISERROR(SEARCH("""""",K64)))</formula>
    </cfRule>
  </conditionalFormatting>
  <conditionalFormatting sqref="K64:K67">
    <cfRule type="expression" dxfId="1026" priority="398">
      <formula>$M$19&gt;0</formula>
    </cfRule>
  </conditionalFormatting>
  <conditionalFormatting sqref="K64:K67">
    <cfRule type="expression" dxfId="1025" priority="397">
      <formula>$M$19&gt;0</formula>
    </cfRule>
  </conditionalFormatting>
  <conditionalFormatting sqref="K68:K71">
    <cfRule type="containsText" dxfId="1024" priority="396" operator="containsText" text="&quot;&quot;">
      <formula>NOT(ISERROR(SEARCH("""""",K68)))</formula>
    </cfRule>
  </conditionalFormatting>
  <conditionalFormatting sqref="K68:K71">
    <cfRule type="expression" dxfId="1023" priority="395">
      <formula>$M$19&gt;0</formula>
    </cfRule>
  </conditionalFormatting>
  <conditionalFormatting sqref="K68:K71">
    <cfRule type="expression" dxfId="1022" priority="394">
      <formula>$M$19&gt;0</formula>
    </cfRule>
  </conditionalFormatting>
  <conditionalFormatting sqref="Q56">
    <cfRule type="cellIs" dxfId="1021" priority="393" operator="equal">
      <formula>0</formula>
    </cfRule>
  </conditionalFormatting>
  <conditionalFormatting sqref="Q56">
    <cfRule type="expression" dxfId="1020" priority="392">
      <formula>$M$19&gt;0</formula>
    </cfRule>
  </conditionalFormatting>
  <conditionalFormatting sqref="Q56">
    <cfRule type="expression" dxfId="1019" priority="391">
      <formula>$M$19&gt;0</formula>
    </cfRule>
  </conditionalFormatting>
  <conditionalFormatting sqref="Q56">
    <cfRule type="cellIs" dxfId="1018" priority="390" operator="equal">
      <formula>0</formula>
    </cfRule>
  </conditionalFormatting>
  <conditionalFormatting sqref="Q56">
    <cfRule type="containsText" dxfId="1017" priority="389" operator="containsText" text="&quot;&quot;">
      <formula>NOT(ISERROR(SEARCH("""""",Q56)))</formula>
    </cfRule>
  </conditionalFormatting>
  <conditionalFormatting sqref="Q57">
    <cfRule type="cellIs" dxfId="1016" priority="388" operator="equal">
      <formula>0</formula>
    </cfRule>
  </conditionalFormatting>
  <conditionalFormatting sqref="Q57">
    <cfRule type="expression" dxfId="1015" priority="387">
      <formula>$M$19&gt;0</formula>
    </cfRule>
  </conditionalFormatting>
  <conditionalFormatting sqref="Q57">
    <cfRule type="expression" dxfId="1014" priority="386">
      <formula>$M$19&gt;0</formula>
    </cfRule>
  </conditionalFormatting>
  <conditionalFormatting sqref="Q57">
    <cfRule type="cellIs" dxfId="1013" priority="385" operator="equal">
      <formula>0</formula>
    </cfRule>
  </conditionalFormatting>
  <conditionalFormatting sqref="Q57">
    <cfRule type="containsText" dxfId="1012" priority="384" operator="containsText" text="&quot;&quot;">
      <formula>NOT(ISERROR(SEARCH("""""",Q57)))</formula>
    </cfRule>
  </conditionalFormatting>
  <conditionalFormatting sqref="Q58">
    <cfRule type="cellIs" dxfId="1011" priority="383" operator="equal">
      <formula>0</formula>
    </cfRule>
  </conditionalFormatting>
  <conditionalFormatting sqref="Q58">
    <cfRule type="expression" dxfId="1010" priority="382">
      <formula>$M$19&gt;0</formula>
    </cfRule>
  </conditionalFormatting>
  <conditionalFormatting sqref="Q58">
    <cfRule type="expression" dxfId="1009" priority="381">
      <formula>$M$19&gt;0</formula>
    </cfRule>
  </conditionalFormatting>
  <conditionalFormatting sqref="Q58">
    <cfRule type="cellIs" dxfId="1008" priority="380" operator="equal">
      <formula>0</formula>
    </cfRule>
  </conditionalFormatting>
  <conditionalFormatting sqref="Q58">
    <cfRule type="containsText" dxfId="1007" priority="379" operator="containsText" text="&quot;&quot;">
      <formula>NOT(ISERROR(SEARCH("""""",Q58)))</formula>
    </cfRule>
  </conditionalFormatting>
  <conditionalFormatting sqref="Q59">
    <cfRule type="cellIs" dxfId="1006" priority="378" operator="equal">
      <formula>0</formula>
    </cfRule>
  </conditionalFormatting>
  <conditionalFormatting sqref="Q59">
    <cfRule type="expression" dxfId="1005" priority="377">
      <formula>$M$19&gt;0</formula>
    </cfRule>
  </conditionalFormatting>
  <conditionalFormatting sqref="Q59">
    <cfRule type="expression" dxfId="1004" priority="376">
      <formula>$M$19&gt;0</formula>
    </cfRule>
  </conditionalFormatting>
  <conditionalFormatting sqref="Q59">
    <cfRule type="cellIs" dxfId="1003" priority="375" operator="equal">
      <formula>0</formula>
    </cfRule>
  </conditionalFormatting>
  <conditionalFormatting sqref="Q59">
    <cfRule type="containsText" dxfId="1002" priority="374" operator="containsText" text="&quot;&quot;">
      <formula>NOT(ISERROR(SEARCH("""""",Q59)))</formula>
    </cfRule>
  </conditionalFormatting>
  <conditionalFormatting sqref="Q60">
    <cfRule type="cellIs" dxfId="1001" priority="373" operator="equal">
      <formula>0</formula>
    </cfRule>
  </conditionalFormatting>
  <conditionalFormatting sqref="Q60">
    <cfRule type="expression" dxfId="1000" priority="372">
      <formula>$M$19&gt;0</formula>
    </cfRule>
  </conditionalFormatting>
  <conditionalFormatting sqref="Q60">
    <cfRule type="expression" dxfId="999" priority="371">
      <formula>$M$19&gt;0</formula>
    </cfRule>
  </conditionalFormatting>
  <conditionalFormatting sqref="Q60">
    <cfRule type="cellIs" dxfId="998" priority="370" operator="equal">
      <formula>0</formula>
    </cfRule>
  </conditionalFormatting>
  <conditionalFormatting sqref="Q60">
    <cfRule type="containsText" dxfId="997" priority="369" operator="containsText" text="&quot;&quot;">
      <formula>NOT(ISERROR(SEARCH("""""",Q60)))</formula>
    </cfRule>
  </conditionalFormatting>
  <conditionalFormatting sqref="Q61">
    <cfRule type="cellIs" dxfId="996" priority="368" operator="equal">
      <formula>0</formula>
    </cfRule>
  </conditionalFormatting>
  <conditionalFormatting sqref="Q61">
    <cfRule type="expression" dxfId="995" priority="367">
      <formula>$M$19&gt;0</formula>
    </cfRule>
  </conditionalFormatting>
  <conditionalFormatting sqref="Q61">
    <cfRule type="expression" dxfId="994" priority="366">
      <formula>$M$19&gt;0</formula>
    </cfRule>
  </conditionalFormatting>
  <conditionalFormatting sqref="Q61">
    <cfRule type="cellIs" dxfId="993" priority="365" operator="equal">
      <formula>0</formula>
    </cfRule>
  </conditionalFormatting>
  <conditionalFormatting sqref="Q61">
    <cfRule type="containsText" dxfId="992" priority="364" operator="containsText" text="&quot;&quot;">
      <formula>NOT(ISERROR(SEARCH("""""",Q61)))</formula>
    </cfRule>
  </conditionalFormatting>
  <conditionalFormatting sqref="Q64">
    <cfRule type="cellIs" dxfId="991" priority="363" operator="equal">
      <formula>0</formula>
    </cfRule>
  </conditionalFormatting>
  <conditionalFormatting sqref="Q64">
    <cfRule type="expression" dxfId="990" priority="362">
      <formula>$M$19&gt;0</formula>
    </cfRule>
  </conditionalFormatting>
  <conditionalFormatting sqref="Q64">
    <cfRule type="expression" dxfId="989" priority="361">
      <formula>$M$19&gt;0</formula>
    </cfRule>
  </conditionalFormatting>
  <conditionalFormatting sqref="Q64">
    <cfRule type="cellIs" dxfId="988" priority="360" operator="equal">
      <formula>0</formula>
    </cfRule>
  </conditionalFormatting>
  <conditionalFormatting sqref="Q64">
    <cfRule type="containsText" dxfId="987" priority="359" operator="containsText" text="&quot;&quot;">
      <formula>NOT(ISERROR(SEARCH("""""",Q64)))</formula>
    </cfRule>
  </conditionalFormatting>
  <conditionalFormatting sqref="Q65">
    <cfRule type="cellIs" dxfId="986" priority="358" operator="equal">
      <formula>0</formula>
    </cfRule>
  </conditionalFormatting>
  <conditionalFormatting sqref="Q65">
    <cfRule type="expression" dxfId="985" priority="357">
      <formula>$M$19&gt;0</formula>
    </cfRule>
  </conditionalFormatting>
  <conditionalFormatting sqref="Q65">
    <cfRule type="expression" dxfId="984" priority="356">
      <formula>$M$19&gt;0</formula>
    </cfRule>
  </conditionalFormatting>
  <conditionalFormatting sqref="Q65">
    <cfRule type="cellIs" dxfId="983" priority="355" operator="equal">
      <formula>0</formula>
    </cfRule>
  </conditionalFormatting>
  <conditionalFormatting sqref="Q65">
    <cfRule type="containsText" dxfId="982" priority="354" operator="containsText" text="&quot;&quot;">
      <formula>NOT(ISERROR(SEARCH("""""",Q65)))</formula>
    </cfRule>
  </conditionalFormatting>
  <conditionalFormatting sqref="Q66">
    <cfRule type="cellIs" dxfId="981" priority="353" operator="equal">
      <formula>0</formula>
    </cfRule>
  </conditionalFormatting>
  <conditionalFormatting sqref="Q66">
    <cfRule type="expression" dxfId="980" priority="352">
      <formula>$M$19&gt;0</formula>
    </cfRule>
  </conditionalFormatting>
  <conditionalFormatting sqref="Q66">
    <cfRule type="expression" dxfId="979" priority="351">
      <formula>$M$19&gt;0</formula>
    </cfRule>
  </conditionalFormatting>
  <conditionalFormatting sqref="Q66">
    <cfRule type="cellIs" dxfId="978" priority="350" operator="equal">
      <formula>0</formula>
    </cfRule>
  </conditionalFormatting>
  <conditionalFormatting sqref="Q66">
    <cfRule type="containsText" dxfId="977" priority="349" operator="containsText" text="&quot;&quot;">
      <formula>NOT(ISERROR(SEARCH("""""",Q66)))</formula>
    </cfRule>
  </conditionalFormatting>
  <conditionalFormatting sqref="H82">
    <cfRule type="expression" dxfId="976" priority="348">
      <formula>$M$19&gt;0</formula>
    </cfRule>
  </conditionalFormatting>
  <conditionalFormatting sqref="H82">
    <cfRule type="expression" dxfId="975" priority="347">
      <formula>$M$19&gt;0</formula>
    </cfRule>
  </conditionalFormatting>
  <conditionalFormatting sqref="H82">
    <cfRule type="cellIs" dxfId="974" priority="345" operator="equal">
      <formula>0</formula>
    </cfRule>
    <cfRule type="cellIs" dxfId="973" priority="346" operator="lessThan">
      <formula>3</formula>
    </cfRule>
  </conditionalFormatting>
  <conditionalFormatting sqref="H82">
    <cfRule type="cellIs" dxfId="972" priority="344" operator="equal">
      <formula>0</formula>
    </cfRule>
  </conditionalFormatting>
  <conditionalFormatting sqref="H82">
    <cfRule type="cellIs" dxfId="971" priority="343" operator="equal">
      <formula>0</formula>
    </cfRule>
  </conditionalFormatting>
  <conditionalFormatting sqref="H83">
    <cfRule type="expression" dxfId="970" priority="342">
      <formula>$M$19&gt;0</formula>
    </cfRule>
  </conditionalFormatting>
  <conditionalFormatting sqref="H83">
    <cfRule type="expression" dxfId="969" priority="341">
      <formula>$M$19&gt;0</formula>
    </cfRule>
  </conditionalFormatting>
  <conditionalFormatting sqref="H83">
    <cfRule type="cellIs" dxfId="968" priority="339" operator="equal">
      <formula>0</formula>
    </cfRule>
    <cfRule type="cellIs" dxfId="967" priority="340" operator="lessThan">
      <formula>3</formula>
    </cfRule>
  </conditionalFormatting>
  <conditionalFormatting sqref="H83">
    <cfRule type="cellIs" dxfId="966" priority="338" operator="equal">
      <formula>0</formula>
    </cfRule>
  </conditionalFormatting>
  <conditionalFormatting sqref="H83">
    <cfRule type="cellIs" dxfId="965" priority="337" operator="equal">
      <formula>0</formula>
    </cfRule>
  </conditionalFormatting>
  <conditionalFormatting sqref="H84">
    <cfRule type="expression" dxfId="964" priority="336">
      <formula>$M$19&gt;0</formula>
    </cfRule>
  </conditionalFormatting>
  <conditionalFormatting sqref="H84">
    <cfRule type="expression" dxfId="963" priority="335">
      <formula>$M$19&gt;0</formula>
    </cfRule>
  </conditionalFormatting>
  <conditionalFormatting sqref="H84">
    <cfRule type="cellIs" dxfId="962" priority="333" operator="equal">
      <formula>0</formula>
    </cfRule>
    <cfRule type="cellIs" dxfId="961" priority="334" operator="lessThan">
      <formula>3</formula>
    </cfRule>
  </conditionalFormatting>
  <conditionalFormatting sqref="H84">
    <cfRule type="cellIs" dxfId="960" priority="332" operator="equal">
      <formula>0</formula>
    </cfRule>
  </conditionalFormatting>
  <conditionalFormatting sqref="H84">
    <cfRule type="cellIs" dxfId="959" priority="331" operator="equal">
      <formula>0</formula>
    </cfRule>
  </conditionalFormatting>
  <conditionalFormatting sqref="H85">
    <cfRule type="expression" dxfId="958" priority="330">
      <formula>$M$19&gt;0</formula>
    </cfRule>
  </conditionalFormatting>
  <conditionalFormatting sqref="H85">
    <cfRule type="expression" dxfId="957" priority="329">
      <formula>$M$19&gt;0</formula>
    </cfRule>
  </conditionalFormatting>
  <conditionalFormatting sqref="H85">
    <cfRule type="cellIs" dxfId="956" priority="327" operator="equal">
      <formula>0</formula>
    </cfRule>
    <cfRule type="cellIs" dxfId="955" priority="328" operator="lessThan">
      <formula>3</formula>
    </cfRule>
  </conditionalFormatting>
  <conditionalFormatting sqref="H85">
    <cfRule type="cellIs" dxfId="954" priority="326" operator="equal">
      <formula>0</formula>
    </cfRule>
  </conditionalFormatting>
  <conditionalFormatting sqref="H85">
    <cfRule type="cellIs" dxfId="953" priority="325" operator="equal">
      <formula>0</formula>
    </cfRule>
  </conditionalFormatting>
  <conditionalFormatting sqref="H86">
    <cfRule type="expression" dxfId="952" priority="324">
      <formula>$M$19&gt;0</formula>
    </cfRule>
  </conditionalFormatting>
  <conditionalFormatting sqref="H86">
    <cfRule type="expression" dxfId="951" priority="323">
      <formula>$M$19&gt;0</formula>
    </cfRule>
  </conditionalFormatting>
  <conditionalFormatting sqref="H86">
    <cfRule type="cellIs" dxfId="950" priority="321" operator="equal">
      <formula>0</formula>
    </cfRule>
    <cfRule type="cellIs" dxfId="949" priority="322" operator="lessThan">
      <formula>3</formula>
    </cfRule>
  </conditionalFormatting>
  <conditionalFormatting sqref="H86">
    <cfRule type="cellIs" dxfId="948" priority="320" operator="equal">
      <formula>0</formula>
    </cfRule>
  </conditionalFormatting>
  <conditionalFormatting sqref="H86">
    <cfRule type="cellIs" dxfId="947" priority="319" operator="equal">
      <formula>0</formula>
    </cfRule>
  </conditionalFormatting>
  <conditionalFormatting sqref="H87">
    <cfRule type="expression" dxfId="946" priority="318">
      <formula>$M$19&gt;0</formula>
    </cfRule>
  </conditionalFormatting>
  <conditionalFormatting sqref="H87">
    <cfRule type="expression" dxfId="945" priority="317">
      <formula>$M$19&gt;0</formula>
    </cfRule>
  </conditionalFormatting>
  <conditionalFormatting sqref="H87">
    <cfRule type="cellIs" dxfId="944" priority="315" operator="equal">
      <formula>0</formula>
    </cfRule>
    <cfRule type="cellIs" dxfId="943" priority="316" operator="lessThan">
      <formula>3</formula>
    </cfRule>
  </conditionalFormatting>
  <conditionalFormatting sqref="H87">
    <cfRule type="cellIs" dxfId="942" priority="314" operator="equal">
      <formula>0</formula>
    </cfRule>
  </conditionalFormatting>
  <conditionalFormatting sqref="H87">
    <cfRule type="cellIs" dxfId="941" priority="313" operator="equal">
      <formula>0</formula>
    </cfRule>
  </conditionalFormatting>
  <conditionalFormatting sqref="H88">
    <cfRule type="expression" dxfId="940" priority="312">
      <formula>$M$19&gt;0</formula>
    </cfRule>
  </conditionalFormatting>
  <conditionalFormatting sqref="H88">
    <cfRule type="expression" dxfId="939" priority="311">
      <formula>$M$19&gt;0</formula>
    </cfRule>
  </conditionalFormatting>
  <conditionalFormatting sqref="H88">
    <cfRule type="cellIs" dxfId="938" priority="309" operator="equal">
      <formula>0</formula>
    </cfRule>
    <cfRule type="cellIs" dxfId="937" priority="310" operator="lessThan">
      <formula>3</formula>
    </cfRule>
  </conditionalFormatting>
  <conditionalFormatting sqref="H88">
    <cfRule type="cellIs" dxfId="936" priority="308" operator="equal">
      <formula>0</formula>
    </cfRule>
  </conditionalFormatting>
  <conditionalFormatting sqref="H88">
    <cfRule type="cellIs" dxfId="935" priority="307" operator="equal">
      <formula>0</formula>
    </cfRule>
  </conditionalFormatting>
  <conditionalFormatting sqref="H90">
    <cfRule type="expression" dxfId="934" priority="306">
      <formula>$M$19&gt;0</formula>
    </cfRule>
  </conditionalFormatting>
  <conditionalFormatting sqref="H90">
    <cfRule type="expression" dxfId="933" priority="305">
      <formula>$M$19&gt;0</formula>
    </cfRule>
  </conditionalFormatting>
  <conditionalFormatting sqref="H90">
    <cfRule type="cellIs" dxfId="932" priority="303" operator="equal">
      <formula>0</formula>
    </cfRule>
    <cfRule type="cellIs" dxfId="931" priority="304" operator="lessThan">
      <formula>3</formula>
    </cfRule>
  </conditionalFormatting>
  <conditionalFormatting sqref="H90">
    <cfRule type="cellIs" dxfId="930" priority="302" operator="equal">
      <formula>0</formula>
    </cfRule>
  </conditionalFormatting>
  <conditionalFormatting sqref="H90">
    <cfRule type="cellIs" dxfId="929" priority="301" operator="equal">
      <formula>0</formula>
    </cfRule>
  </conditionalFormatting>
  <conditionalFormatting sqref="H89">
    <cfRule type="expression" dxfId="928" priority="281">
      <formula>$M$19&gt;0</formula>
    </cfRule>
  </conditionalFormatting>
  <conditionalFormatting sqref="H89">
    <cfRule type="expression" dxfId="927" priority="280">
      <formula>$M$19&gt;0</formula>
    </cfRule>
  </conditionalFormatting>
  <conditionalFormatting sqref="H89">
    <cfRule type="cellIs" dxfId="926" priority="278" operator="equal">
      <formula>0</formula>
    </cfRule>
    <cfRule type="cellIs" dxfId="925" priority="279" operator="lessThan">
      <formula>3</formula>
    </cfRule>
  </conditionalFormatting>
  <conditionalFormatting sqref="H89">
    <cfRule type="cellIs" dxfId="924" priority="277" operator="equal">
      <formula>0</formula>
    </cfRule>
  </conditionalFormatting>
  <conditionalFormatting sqref="H89">
    <cfRule type="cellIs" dxfId="923" priority="276" operator="equal">
      <formula>0</formula>
    </cfRule>
  </conditionalFormatting>
  <conditionalFormatting sqref="H92">
    <cfRule type="cellIs" dxfId="922" priority="272" operator="equal">
      <formula>0</formula>
    </cfRule>
    <cfRule type="cellIs" dxfId="921" priority="273" operator="lessThan">
      <formula>3</formula>
    </cfRule>
  </conditionalFormatting>
  <conditionalFormatting sqref="H92">
    <cfRule type="expression" dxfId="920" priority="271">
      <formula>$M$19&gt;0</formula>
    </cfRule>
  </conditionalFormatting>
  <conditionalFormatting sqref="H92">
    <cfRule type="expression" dxfId="919" priority="270">
      <formula>$M$19&gt;0</formula>
    </cfRule>
  </conditionalFormatting>
  <conditionalFormatting sqref="H92:J92">
    <cfRule type="cellIs" dxfId="918" priority="264" operator="equal">
      <formula>0</formula>
    </cfRule>
  </conditionalFormatting>
  <conditionalFormatting sqref="H93">
    <cfRule type="cellIs" dxfId="917" priority="254" operator="equal">
      <formula>0</formula>
    </cfRule>
    <cfRule type="cellIs" dxfId="916" priority="255" operator="lessThan">
      <formula>3</formula>
    </cfRule>
  </conditionalFormatting>
  <conditionalFormatting sqref="H93">
    <cfRule type="expression" dxfId="915" priority="253">
      <formula>$M$19&gt;0</formula>
    </cfRule>
  </conditionalFormatting>
  <conditionalFormatting sqref="H93">
    <cfRule type="expression" dxfId="914" priority="252">
      <formula>$M$19&gt;0</formula>
    </cfRule>
  </conditionalFormatting>
  <conditionalFormatting sqref="H93:J93">
    <cfRule type="cellIs" dxfId="913" priority="246" operator="equal">
      <formula>0</formula>
    </cfRule>
  </conditionalFormatting>
  <conditionalFormatting sqref="H94">
    <cfRule type="cellIs" dxfId="912" priority="236" operator="equal">
      <formula>0</formula>
    </cfRule>
    <cfRule type="cellIs" dxfId="911" priority="237" operator="lessThan">
      <formula>3</formula>
    </cfRule>
  </conditionalFormatting>
  <conditionalFormatting sqref="H94">
    <cfRule type="expression" dxfId="910" priority="235">
      <formula>$M$19&gt;0</formula>
    </cfRule>
  </conditionalFormatting>
  <conditionalFormatting sqref="H94">
    <cfRule type="expression" dxfId="909" priority="234">
      <formula>$M$19&gt;0</formula>
    </cfRule>
  </conditionalFormatting>
  <conditionalFormatting sqref="H94:J94">
    <cfRule type="cellIs" dxfId="908" priority="228" operator="equal">
      <formula>0</formula>
    </cfRule>
  </conditionalFormatting>
  <conditionalFormatting sqref="H110:H115">
    <cfRule type="expression" dxfId="907" priority="207">
      <formula>$M$19&gt;0</formula>
    </cfRule>
  </conditionalFormatting>
  <conditionalFormatting sqref="H110:H115">
    <cfRule type="expression" dxfId="906" priority="206">
      <formula>$M$19&gt;0</formula>
    </cfRule>
  </conditionalFormatting>
  <conditionalFormatting sqref="H110:H115">
    <cfRule type="cellIs" dxfId="905" priority="204" operator="equal">
      <formula>0</formula>
    </cfRule>
    <cfRule type="cellIs" dxfId="904" priority="205" operator="lessThan">
      <formula>3</formula>
    </cfRule>
  </conditionalFormatting>
  <conditionalFormatting sqref="H110:J115">
    <cfRule type="cellIs" dxfId="903" priority="177" operator="equal">
      <formula>0</formula>
    </cfRule>
    <cfRule type="cellIs" dxfId="902" priority="203" operator="equal">
      <formula>0</formula>
    </cfRule>
  </conditionalFormatting>
  <conditionalFormatting sqref="H122:H124">
    <cfRule type="cellIs" dxfId="901" priority="196" operator="equal">
      <formula>0</formula>
    </cfRule>
    <cfRule type="cellIs" dxfId="900" priority="197" operator="lessThan">
      <formula>3</formula>
    </cfRule>
  </conditionalFormatting>
  <conditionalFormatting sqref="H122:H124">
    <cfRule type="expression" dxfId="899" priority="195">
      <formula>$M$19&gt;0</formula>
    </cfRule>
  </conditionalFormatting>
  <conditionalFormatting sqref="H122:H124">
    <cfRule type="expression" dxfId="898" priority="194">
      <formula>$M$19&gt;0</formula>
    </cfRule>
  </conditionalFormatting>
  <conditionalFormatting sqref="K122:K124">
    <cfRule type="containsText" dxfId="897" priority="193" operator="containsText" text="&quot;&quot;">
      <formula>NOT(ISERROR(SEARCH("""""",K122)))</formula>
    </cfRule>
  </conditionalFormatting>
  <conditionalFormatting sqref="K122:K124">
    <cfRule type="expression" dxfId="896" priority="192">
      <formula>$M$19&gt;0</formula>
    </cfRule>
  </conditionalFormatting>
  <conditionalFormatting sqref="K122:K124">
    <cfRule type="expression" dxfId="895" priority="191">
      <formula>$M$19&gt;0</formula>
    </cfRule>
  </conditionalFormatting>
  <conditionalFormatting sqref="H122:J124">
    <cfRule type="cellIs" dxfId="894" priority="190" operator="equal">
      <formula>0</formula>
    </cfRule>
  </conditionalFormatting>
  <conditionalFormatting sqref="K122:K124">
    <cfRule type="containsText" dxfId="893" priority="189" operator="containsText" text="&quot;&quot;">
      <formula>NOT(ISERROR(SEARCH("""""",K122)))</formula>
    </cfRule>
  </conditionalFormatting>
  <conditionalFormatting sqref="K122:K124">
    <cfRule type="expression" dxfId="892" priority="188">
      <formula>$M$19&gt;0</formula>
    </cfRule>
  </conditionalFormatting>
  <conditionalFormatting sqref="K122:K124">
    <cfRule type="expression" dxfId="891" priority="187">
      <formula>$M$19&gt;0</formula>
    </cfRule>
  </conditionalFormatting>
  <conditionalFormatting sqref="K122:K124">
    <cfRule type="containsText" dxfId="890" priority="186" operator="containsText" text="&quot;&quot;">
      <formula>NOT(ISERROR(SEARCH("""""",K122)))</formula>
    </cfRule>
  </conditionalFormatting>
  <conditionalFormatting sqref="K122:K124">
    <cfRule type="expression" dxfId="889" priority="185">
      <formula>$M$19&gt;0</formula>
    </cfRule>
  </conditionalFormatting>
  <conditionalFormatting sqref="K122:K124">
    <cfRule type="expression" dxfId="888" priority="184">
      <formula>$M$19&gt;0</formula>
    </cfRule>
  </conditionalFormatting>
  <conditionalFormatting sqref="K109:K115">
    <cfRule type="expression" dxfId="887" priority="183">
      <formula>$M$19&gt;0</formula>
    </cfRule>
  </conditionalFormatting>
  <conditionalFormatting sqref="K109:K115">
    <cfRule type="expression" dxfId="886" priority="182">
      <formula>$M$19&gt;0</formula>
    </cfRule>
  </conditionalFormatting>
  <conditionalFormatting sqref="K109:K115">
    <cfRule type="containsText" dxfId="885" priority="181" operator="containsText" text="&quot;&quot;">
      <formula>NOT(ISERROR(SEARCH("""""",K109)))</formula>
    </cfRule>
  </conditionalFormatting>
  <conditionalFormatting sqref="K109:K115">
    <cfRule type="containsText" dxfId="884" priority="180" operator="containsText" text="&quot;&quot;">
      <formula>NOT(ISERROR(SEARCH("""""",K109)))</formula>
    </cfRule>
  </conditionalFormatting>
  <conditionalFormatting sqref="K109:K115">
    <cfRule type="expression" dxfId="883" priority="179">
      <formula>$M$19&gt;0</formula>
    </cfRule>
  </conditionalFormatting>
  <conditionalFormatting sqref="K109:K115">
    <cfRule type="expression" dxfId="882" priority="178">
      <formula>$M$19&gt;0</formula>
    </cfRule>
  </conditionalFormatting>
  <conditionalFormatting sqref="H109:J109">
    <cfRule type="cellIs" dxfId="881" priority="176" operator="equal">
      <formula>0</formula>
    </cfRule>
  </conditionalFormatting>
  <conditionalFormatting sqref="G71">
    <cfRule type="expression" dxfId="880" priority="175">
      <formula>+$N$71=0</formula>
    </cfRule>
  </conditionalFormatting>
  <conditionalFormatting sqref="G72">
    <cfRule type="expression" dxfId="879" priority="173">
      <formula>+$N$72=0</formula>
    </cfRule>
    <cfRule type="expression" priority="174">
      <formula>+$N$72=0</formula>
    </cfRule>
  </conditionalFormatting>
  <conditionalFormatting sqref="N52:N72">
    <cfRule type="cellIs" dxfId="878" priority="172" operator="equal">
      <formula>0</formula>
    </cfRule>
  </conditionalFormatting>
  <conditionalFormatting sqref="N80:N100 N108:N128">
    <cfRule type="cellIs" dxfId="877" priority="171" operator="equal">
      <formula>0</formula>
    </cfRule>
  </conditionalFormatting>
  <conditionalFormatting sqref="G127:G128">
    <cfRule type="expression" dxfId="876" priority="170">
      <formula>+$N$127=0</formula>
    </cfRule>
  </conditionalFormatting>
  <conditionalFormatting sqref="Q71:AH72">
    <cfRule type="expression" dxfId="875" priority="169">
      <formula>+$N$71=0</formula>
    </cfRule>
  </conditionalFormatting>
  <conditionalFormatting sqref="Q99:AH100">
    <cfRule type="expression" dxfId="874" priority="168">
      <formula>+$N$99=0</formula>
    </cfRule>
  </conditionalFormatting>
  <conditionalFormatting sqref="Q127:AH128">
    <cfRule type="expression" dxfId="873" priority="167">
      <formula>+$N$127=0</formula>
    </cfRule>
  </conditionalFormatting>
  <conditionalFormatting sqref="G62">
    <cfRule type="expression" dxfId="872" priority="166">
      <formula>+$N$62=0</formula>
    </cfRule>
  </conditionalFormatting>
  <conditionalFormatting sqref="K81">
    <cfRule type="expression" dxfId="871" priority="165">
      <formula>$M$19&gt;0</formula>
    </cfRule>
  </conditionalFormatting>
  <conditionalFormatting sqref="K81">
    <cfRule type="expression" dxfId="870" priority="164">
      <formula>$M$19&gt;0</formula>
    </cfRule>
  </conditionalFormatting>
  <conditionalFormatting sqref="K81">
    <cfRule type="containsText" dxfId="869" priority="163" operator="containsText" text="&quot;&quot;">
      <formula>NOT(ISERROR(SEARCH("""""",K81)))</formula>
    </cfRule>
  </conditionalFormatting>
  <conditionalFormatting sqref="K81">
    <cfRule type="containsText" dxfId="868" priority="162" operator="containsText" text="&quot;&quot;">
      <formula>NOT(ISERROR(SEARCH("""""",K81)))</formula>
    </cfRule>
  </conditionalFormatting>
  <conditionalFormatting sqref="K81">
    <cfRule type="containsText" dxfId="867" priority="161" operator="containsText" text="&quot;&quot;">
      <formula>NOT(ISERROR(SEARCH("""""",K81)))</formula>
    </cfRule>
  </conditionalFormatting>
  <conditionalFormatting sqref="K81">
    <cfRule type="expression" dxfId="866" priority="160">
      <formula>$M$19&gt;0</formula>
    </cfRule>
  </conditionalFormatting>
  <conditionalFormatting sqref="K81">
    <cfRule type="expression" dxfId="865" priority="159">
      <formula>$M$19&gt;0</formula>
    </cfRule>
  </conditionalFormatting>
  <conditionalFormatting sqref="K82">
    <cfRule type="expression" dxfId="864" priority="158">
      <formula>$M$19&gt;0</formula>
    </cfRule>
  </conditionalFormatting>
  <conditionalFormatting sqref="K82">
    <cfRule type="expression" dxfId="863" priority="157">
      <formula>$M$19&gt;0</formula>
    </cfRule>
  </conditionalFormatting>
  <conditionalFormatting sqref="K82">
    <cfRule type="containsText" dxfId="862" priority="156" operator="containsText" text="&quot;&quot;">
      <formula>NOT(ISERROR(SEARCH("""""",K82)))</formula>
    </cfRule>
  </conditionalFormatting>
  <conditionalFormatting sqref="K82">
    <cfRule type="containsText" dxfId="861" priority="155" operator="containsText" text="&quot;&quot;">
      <formula>NOT(ISERROR(SEARCH("""""",K82)))</formula>
    </cfRule>
  </conditionalFormatting>
  <conditionalFormatting sqref="K82">
    <cfRule type="containsText" dxfId="860" priority="154" operator="containsText" text="&quot;&quot;">
      <formula>NOT(ISERROR(SEARCH("""""",K82)))</formula>
    </cfRule>
  </conditionalFormatting>
  <conditionalFormatting sqref="K82">
    <cfRule type="expression" dxfId="859" priority="153">
      <formula>$M$19&gt;0</formula>
    </cfRule>
  </conditionalFormatting>
  <conditionalFormatting sqref="K82">
    <cfRule type="expression" dxfId="858" priority="152">
      <formula>$M$19&gt;0</formula>
    </cfRule>
  </conditionalFormatting>
  <conditionalFormatting sqref="K83">
    <cfRule type="expression" dxfId="857" priority="151">
      <formula>$M$19&gt;0</formula>
    </cfRule>
  </conditionalFormatting>
  <conditionalFormatting sqref="K83">
    <cfRule type="expression" dxfId="856" priority="150">
      <formula>$M$19&gt;0</formula>
    </cfRule>
  </conditionalFormatting>
  <conditionalFormatting sqref="K83">
    <cfRule type="containsText" dxfId="855" priority="149" operator="containsText" text="&quot;&quot;">
      <formula>NOT(ISERROR(SEARCH("""""",K83)))</formula>
    </cfRule>
  </conditionalFormatting>
  <conditionalFormatting sqref="K83">
    <cfRule type="containsText" dxfId="854" priority="148" operator="containsText" text="&quot;&quot;">
      <formula>NOT(ISERROR(SEARCH("""""",K83)))</formula>
    </cfRule>
  </conditionalFormatting>
  <conditionalFormatting sqref="K83">
    <cfRule type="containsText" dxfId="853" priority="147" operator="containsText" text="&quot;&quot;">
      <formula>NOT(ISERROR(SEARCH("""""",K83)))</formula>
    </cfRule>
  </conditionalFormatting>
  <conditionalFormatting sqref="K83">
    <cfRule type="expression" dxfId="852" priority="146">
      <formula>$M$19&gt;0</formula>
    </cfRule>
  </conditionalFormatting>
  <conditionalFormatting sqref="K83">
    <cfRule type="expression" dxfId="851" priority="145">
      <formula>$M$19&gt;0</formula>
    </cfRule>
  </conditionalFormatting>
  <conditionalFormatting sqref="K84">
    <cfRule type="expression" dxfId="850" priority="144">
      <formula>$M$19&gt;0</formula>
    </cfRule>
  </conditionalFormatting>
  <conditionalFormatting sqref="K84">
    <cfRule type="expression" dxfId="849" priority="143">
      <formula>$M$19&gt;0</formula>
    </cfRule>
  </conditionalFormatting>
  <conditionalFormatting sqref="K84">
    <cfRule type="containsText" dxfId="848" priority="142" operator="containsText" text="&quot;&quot;">
      <formula>NOT(ISERROR(SEARCH("""""",K84)))</formula>
    </cfRule>
  </conditionalFormatting>
  <conditionalFormatting sqref="K84">
    <cfRule type="containsText" dxfId="847" priority="141" operator="containsText" text="&quot;&quot;">
      <formula>NOT(ISERROR(SEARCH("""""",K84)))</formula>
    </cfRule>
  </conditionalFormatting>
  <conditionalFormatting sqref="K84">
    <cfRule type="containsText" dxfId="846" priority="140" operator="containsText" text="&quot;&quot;">
      <formula>NOT(ISERROR(SEARCH("""""",K84)))</formula>
    </cfRule>
  </conditionalFormatting>
  <conditionalFormatting sqref="K84">
    <cfRule type="expression" dxfId="845" priority="139">
      <formula>$M$19&gt;0</formula>
    </cfRule>
  </conditionalFormatting>
  <conditionalFormatting sqref="K84">
    <cfRule type="expression" dxfId="844" priority="138">
      <formula>$M$19&gt;0</formula>
    </cfRule>
  </conditionalFormatting>
  <conditionalFormatting sqref="K85">
    <cfRule type="expression" dxfId="843" priority="137">
      <formula>$M$19&gt;0</formula>
    </cfRule>
  </conditionalFormatting>
  <conditionalFormatting sqref="K85">
    <cfRule type="expression" dxfId="842" priority="136">
      <formula>$M$19&gt;0</formula>
    </cfRule>
  </conditionalFormatting>
  <conditionalFormatting sqref="K85">
    <cfRule type="containsText" dxfId="841" priority="135" operator="containsText" text="&quot;&quot;">
      <formula>NOT(ISERROR(SEARCH("""""",K85)))</formula>
    </cfRule>
  </conditionalFormatting>
  <conditionalFormatting sqref="K85">
    <cfRule type="containsText" dxfId="840" priority="134" operator="containsText" text="&quot;&quot;">
      <formula>NOT(ISERROR(SEARCH("""""",K85)))</formula>
    </cfRule>
  </conditionalFormatting>
  <conditionalFormatting sqref="K85">
    <cfRule type="containsText" dxfId="839" priority="133" operator="containsText" text="&quot;&quot;">
      <formula>NOT(ISERROR(SEARCH("""""",K85)))</formula>
    </cfRule>
  </conditionalFormatting>
  <conditionalFormatting sqref="K85">
    <cfRule type="expression" dxfId="838" priority="132">
      <formula>$M$19&gt;0</formula>
    </cfRule>
  </conditionalFormatting>
  <conditionalFormatting sqref="K85">
    <cfRule type="expression" dxfId="837" priority="131">
      <formula>$M$19&gt;0</formula>
    </cfRule>
  </conditionalFormatting>
  <conditionalFormatting sqref="K86">
    <cfRule type="expression" dxfId="836" priority="130">
      <formula>$M$19&gt;0</formula>
    </cfRule>
  </conditionalFormatting>
  <conditionalFormatting sqref="K86">
    <cfRule type="expression" dxfId="835" priority="129">
      <formula>$M$19&gt;0</formula>
    </cfRule>
  </conditionalFormatting>
  <conditionalFormatting sqref="K86">
    <cfRule type="containsText" dxfId="834" priority="128" operator="containsText" text="&quot;&quot;">
      <formula>NOT(ISERROR(SEARCH("""""",K86)))</formula>
    </cfRule>
  </conditionalFormatting>
  <conditionalFormatting sqref="K86">
    <cfRule type="containsText" dxfId="833" priority="127" operator="containsText" text="&quot;&quot;">
      <formula>NOT(ISERROR(SEARCH("""""",K86)))</formula>
    </cfRule>
  </conditionalFormatting>
  <conditionalFormatting sqref="K86">
    <cfRule type="containsText" dxfId="832" priority="126" operator="containsText" text="&quot;&quot;">
      <formula>NOT(ISERROR(SEARCH("""""",K86)))</formula>
    </cfRule>
  </conditionalFormatting>
  <conditionalFormatting sqref="K86">
    <cfRule type="expression" dxfId="831" priority="125">
      <formula>$M$19&gt;0</formula>
    </cfRule>
  </conditionalFormatting>
  <conditionalFormatting sqref="K86">
    <cfRule type="expression" dxfId="830" priority="124">
      <formula>$M$19&gt;0</formula>
    </cfRule>
  </conditionalFormatting>
  <conditionalFormatting sqref="K87">
    <cfRule type="expression" dxfId="829" priority="123">
      <formula>$M$19&gt;0</formula>
    </cfRule>
  </conditionalFormatting>
  <conditionalFormatting sqref="K87">
    <cfRule type="expression" dxfId="828" priority="122">
      <formula>$M$19&gt;0</formula>
    </cfRule>
  </conditionalFormatting>
  <conditionalFormatting sqref="K87">
    <cfRule type="containsText" dxfId="827" priority="121" operator="containsText" text="&quot;&quot;">
      <formula>NOT(ISERROR(SEARCH("""""",K87)))</formula>
    </cfRule>
  </conditionalFormatting>
  <conditionalFormatting sqref="K87">
    <cfRule type="containsText" dxfId="826" priority="120" operator="containsText" text="&quot;&quot;">
      <formula>NOT(ISERROR(SEARCH("""""",K87)))</formula>
    </cfRule>
  </conditionalFormatting>
  <conditionalFormatting sqref="K87">
    <cfRule type="containsText" dxfId="825" priority="119" operator="containsText" text="&quot;&quot;">
      <formula>NOT(ISERROR(SEARCH("""""",K87)))</formula>
    </cfRule>
  </conditionalFormatting>
  <conditionalFormatting sqref="K87">
    <cfRule type="expression" dxfId="824" priority="118">
      <formula>$M$19&gt;0</formula>
    </cfRule>
  </conditionalFormatting>
  <conditionalFormatting sqref="K87">
    <cfRule type="expression" dxfId="823" priority="117">
      <formula>$M$19&gt;0</formula>
    </cfRule>
  </conditionalFormatting>
  <conditionalFormatting sqref="K88">
    <cfRule type="expression" dxfId="822" priority="116">
      <formula>$M$19&gt;0</formula>
    </cfRule>
  </conditionalFormatting>
  <conditionalFormatting sqref="K88">
    <cfRule type="expression" dxfId="821" priority="115">
      <formula>$M$19&gt;0</formula>
    </cfRule>
  </conditionalFormatting>
  <conditionalFormatting sqref="K88">
    <cfRule type="containsText" dxfId="820" priority="114" operator="containsText" text="&quot;&quot;">
      <formula>NOT(ISERROR(SEARCH("""""",K88)))</formula>
    </cfRule>
  </conditionalFormatting>
  <conditionalFormatting sqref="K88">
    <cfRule type="containsText" dxfId="819" priority="113" operator="containsText" text="&quot;&quot;">
      <formula>NOT(ISERROR(SEARCH("""""",K88)))</formula>
    </cfRule>
  </conditionalFormatting>
  <conditionalFormatting sqref="K88">
    <cfRule type="containsText" dxfId="818" priority="112" operator="containsText" text="&quot;&quot;">
      <formula>NOT(ISERROR(SEARCH("""""",K88)))</formula>
    </cfRule>
  </conditionalFormatting>
  <conditionalFormatting sqref="K88">
    <cfRule type="expression" dxfId="817" priority="111">
      <formula>$M$19&gt;0</formula>
    </cfRule>
  </conditionalFormatting>
  <conditionalFormatting sqref="K88">
    <cfRule type="expression" dxfId="816" priority="110">
      <formula>$M$19&gt;0</formula>
    </cfRule>
  </conditionalFormatting>
  <conditionalFormatting sqref="K89">
    <cfRule type="expression" dxfId="815" priority="109">
      <formula>$M$19&gt;0</formula>
    </cfRule>
  </conditionalFormatting>
  <conditionalFormatting sqref="K89">
    <cfRule type="expression" dxfId="814" priority="108">
      <formula>$M$19&gt;0</formula>
    </cfRule>
  </conditionalFormatting>
  <conditionalFormatting sqref="K89">
    <cfRule type="containsText" dxfId="813" priority="107" operator="containsText" text="&quot;&quot;">
      <formula>NOT(ISERROR(SEARCH("""""",K89)))</formula>
    </cfRule>
  </conditionalFormatting>
  <conditionalFormatting sqref="K89">
    <cfRule type="containsText" dxfId="812" priority="106" operator="containsText" text="&quot;&quot;">
      <formula>NOT(ISERROR(SEARCH("""""",K89)))</formula>
    </cfRule>
  </conditionalFormatting>
  <conditionalFormatting sqref="K89">
    <cfRule type="containsText" dxfId="811" priority="105" operator="containsText" text="&quot;&quot;">
      <formula>NOT(ISERROR(SEARCH("""""",K89)))</formula>
    </cfRule>
  </conditionalFormatting>
  <conditionalFormatting sqref="K89">
    <cfRule type="expression" dxfId="810" priority="104">
      <formula>$M$19&gt;0</formula>
    </cfRule>
  </conditionalFormatting>
  <conditionalFormatting sqref="K89">
    <cfRule type="expression" dxfId="809" priority="103">
      <formula>$M$19&gt;0</formula>
    </cfRule>
  </conditionalFormatting>
  <conditionalFormatting sqref="K90">
    <cfRule type="expression" dxfId="808" priority="102">
      <formula>$M$19&gt;0</formula>
    </cfRule>
  </conditionalFormatting>
  <conditionalFormatting sqref="K90">
    <cfRule type="expression" dxfId="807" priority="101">
      <formula>$M$19&gt;0</formula>
    </cfRule>
  </conditionalFormatting>
  <conditionalFormatting sqref="K90">
    <cfRule type="containsText" dxfId="806" priority="100" operator="containsText" text="&quot;&quot;">
      <formula>NOT(ISERROR(SEARCH("""""",K90)))</formula>
    </cfRule>
  </conditionalFormatting>
  <conditionalFormatting sqref="K90">
    <cfRule type="containsText" dxfId="805" priority="99" operator="containsText" text="&quot;&quot;">
      <formula>NOT(ISERROR(SEARCH("""""",K90)))</formula>
    </cfRule>
  </conditionalFormatting>
  <conditionalFormatting sqref="K90">
    <cfRule type="containsText" dxfId="804" priority="98" operator="containsText" text="&quot;&quot;">
      <formula>NOT(ISERROR(SEARCH("""""",K90)))</formula>
    </cfRule>
  </conditionalFormatting>
  <conditionalFormatting sqref="K90">
    <cfRule type="expression" dxfId="803" priority="97">
      <formula>$M$19&gt;0</formula>
    </cfRule>
  </conditionalFormatting>
  <conditionalFormatting sqref="K90">
    <cfRule type="expression" dxfId="802" priority="96">
      <formula>$M$19&gt;0</formula>
    </cfRule>
  </conditionalFormatting>
  <conditionalFormatting sqref="K91">
    <cfRule type="expression" dxfId="801" priority="95">
      <formula>$M$19&gt;0</formula>
    </cfRule>
  </conditionalFormatting>
  <conditionalFormatting sqref="K91">
    <cfRule type="expression" dxfId="800" priority="94">
      <formula>$M$19&gt;0</formula>
    </cfRule>
  </conditionalFormatting>
  <conditionalFormatting sqref="K91">
    <cfRule type="containsText" dxfId="799" priority="93" operator="containsText" text="&quot;&quot;">
      <formula>NOT(ISERROR(SEARCH("""""",K91)))</formula>
    </cfRule>
  </conditionalFormatting>
  <conditionalFormatting sqref="K91">
    <cfRule type="containsText" dxfId="798" priority="92" operator="containsText" text="&quot;&quot;">
      <formula>NOT(ISERROR(SEARCH("""""",K91)))</formula>
    </cfRule>
  </conditionalFormatting>
  <conditionalFormatting sqref="K91">
    <cfRule type="containsText" dxfId="797" priority="91" operator="containsText" text="&quot;&quot;">
      <formula>NOT(ISERROR(SEARCH("""""",K91)))</formula>
    </cfRule>
  </conditionalFormatting>
  <conditionalFormatting sqref="K91">
    <cfRule type="expression" dxfId="796" priority="90">
      <formula>$M$19&gt;0</formula>
    </cfRule>
  </conditionalFormatting>
  <conditionalFormatting sqref="K91">
    <cfRule type="expression" dxfId="795" priority="89">
      <formula>$M$19&gt;0</formula>
    </cfRule>
  </conditionalFormatting>
  <conditionalFormatting sqref="K92">
    <cfRule type="expression" dxfId="794" priority="88">
      <formula>$M$19&gt;0</formula>
    </cfRule>
  </conditionalFormatting>
  <conditionalFormatting sqref="K92">
    <cfRule type="expression" dxfId="793" priority="87">
      <formula>$M$19&gt;0</formula>
    </cfRule>
  </conditionalFormatting>
  <conditionalFormatting sqref="K92">
    <cfRule type="containsText" dxfId="792" priority="86" operator="containsText" text="&quot;&quot;">
      <formula>NOT(ISERROR(SEARCH("""""",K92)))</formula>
    </cfRule>
  </conditionalFormatting>
  <conditionalFormatting sqref="K92">
    <cfRule type="containsText" dxfId="791" priority="85" operator="containsText" text="&quot;&quot;">
      <formula>NOT(ISERROR(SEARCH("""""",K92)))</formula>
    </cfRule>
  </conditionalFormatting>
  <conditionalFormatting sqref="K92">
    <cfRule type="containsText" dxfId="790" priority="84" operator="containsText" text="&quot;&quot;">
      <formula>NOT(ISERROR(SEARCH("""""",K92)))</formula>
    </cfRule>
  </conditionalFormatting>
  <conditionalFormatting sqref="K92">
    <cfRule type="expression" dxfId="789" priority="83">
      <formula>$M$19&gt;0</formula>
    </cfRule>
  </conditionalFormatting>
  <conditionalFormatting sqref="K92">
    <cfRule type="expression" dxfId="788" priority="82">
      <formula>$M$19&gt;0</formula>
    </cfRule>
  </conditionalFormatting>
  <conditionalFormatting sqref="K93">
    <cfRule type="expression" dxfId="787" priority="81">
      <formula>$M$19&gt;0</formula>
    </cfRule>
  </conditionalFormatting>
  <conditionalFormatting sqref="K93">
    <cfRule type="expression" dxfId="786" priority="80">
      <formula>$M$19&gt;0</formula>
    </cfRule>
  </conditionalFormatting>
  <conditionalFormatting sqref="K93">
    <cfRule type="containsText" dxfId="785" priority="79" operator="containsText" text="&quot;&quot;">
      <formula>NOT(ISERROR(SEARCH("""""",K93)))</formula>
    </cfRule>
  </conditionalFormatting>
  <conditionalFormatting sqref="K93">
    <cfRule type="containsText" dxfId="784" priority="78" operator="containsText" text="&quot;&quot;">
      <formula>NOT(ISERROR(SEARCH("""""",K93)))</formula>
    </cfRule>
  </conditionalFormatting>
  <conditionalFormatting sqref="K93">
    <cfRule type="containsText" dxfId="783" priority="77" operator="containsText" text="&quot;&quot;">
      <formula>NOT(ISERROR(SEARCH("""""",K93)))</formula>
    </cfRule>
  </conditionalFormatting>
  <conditionalFormatting sqref="K93">
    <cfRule type="expression" dxfId="782" priority="76">
      <formula>$M$19&gt;0</formula>
    </cfRule>
  </conditionalFormatting>
  <conditionalFormatting sqref="K93">
    <cfRule type="expression" dxfId="781" priority="75">
      <formula>$M$19&gt;0</formula>
    </cfRule>
  </conditionalFormatting>
  <conditionalFormatting sqref="K94">
    <cfRule type="expression" dxfId="780" priority="74">
      <formula>$M$19&gt;0</formula>
    </cfRule>
  </conditionalFormatting>
  <conditionalFormatting sqref="K94">
    <cfRule type="expression" dxfId="779" priority="73">
      <formula>$M$19&gt;0</formula>
    </cfRule>
  </conditionalFormatting>
  <conditionalFormatting sqref="K94">
    <cfRule type="containsText" dxfId="778" priority="72" operator="containsText" text="&quot;&quot;">
      <formula>NOT(ISERROR(SEARCH("""""",K94)))</formula>
    </cfRule>
  </conditionalFormatting>
  <conditionalFormatting sqref="K94">
    <cfRule type="containsText" dxfId="777" priority="71" operator="containsText" text="&quot;&quot;">
      <formula>NOT(ISERROR(SEARCH("""""",K94)))</formula>
    </cfRule>
  </conditionalFormatting>
  <conditionalFormatting sqref="K94">
    <cfRule type="containsText" dxfId="776" priority="70" operator="containsText" text="&quot;&quot;">
      <formula>NOT(ISERROR(SEARCH("""""",K94)))</formula>
    </cfRule>
  </conditionalFormatting>
  <conditionalFormatting sqref="K94">
    <cfRule type="expression" dxfId="775" priority="69">
      <formula>$M$19&gt;0</formula>
    </cfRule>
  </conditionalFormatting>
  <conditionalFormatting sqref="K94">
    <cfRule type="expression" dxfId="774" priority="68">
      <formula>$M$19&gt;0</formula>
    </cfRule>
  </conditionalFormatting>
  <conditionalFormatting sqref="K95">
    <cfRule type="expression" dxfId="773" priority="67">
      <formula>$M$19&gt;0</formula>
    </cfRule>
  </conditionalFormatting>
  <conditionalFormatting sqref="K95">
    <cfRule type="expression" dxfId="772" priority="66">
      <formula>$M$19&gt;0</formula>
    </cfRule>
  </conditionalFormatting>
  <conditionalFormatting sqref="K95">
    <cfRule type="containsText" dxfId="771" priority="65" operator="containsText" text="&quot;&quot;">
      <formula>NOT(ISERROR(SEARCH("""""",K95)))</formula>
    </cfRule>
  </conditionalFormatting>
  <conditionalFormatting sqref="K95">
    <cfRule type="containsText" dxfId="770" priority="64" operator="containsText" text="&quot;&quot;">
      <formula>NOT(ISERROR(SEARCH("""""",K95)))</formula>
    </cfRule>
  </conditionalFormatting>
  <conditionalFormatting sqref="K95">
    <cfRule type="containsText" dxfId="769" priority="63" operator="containsText" text="&quot;&quot;">
      <formula>NOT(ISERROR(SEARCH("""""",K95)))</formula>
    </cfRule>
  </conditionalFormatting>
  <conditionalFormatting sqref="K95">
    <cfRule type="expression" dxfId="768" priority="62">
      <formula>$M$19&gt;0</formula>
    </cfRule>
  </conditionalFormatting>
  <conditionalFormatting sqref="K95">
    <cfRule type="expression" dxfId="767" priority="61">
      <formula>$M$19&gt;0</formula>
    </cfRule>
  </conditionalFormatting>
  <conditionalFormatting sqref="K96">
    <cfRule type="expression" dxfId="766" priority="60">
      <formula>$M$19&gt;0</formula>
    </cfRule>
  </conditionalFormatting>
  <conditionalFormatting sqref="K96">
    <cfRule type="expression" dxfId="765" priority="59">
      <formula>$M$19&gt;0</formula>
    </cfRule>
  </conditionalFormatting>
  <conditionalFormatting sqref="K96">
    <cfRule type="containsText" dxfId="764" priority="58" operator="containsText" text="&quot;&quot;">
      <formula>NOT(ISERROR(SEARCH("""""",K96)))</formula>
    </cfRule>
  </conditionalFormatting>
  <conditionalFormatting sqref="K96">
    <cfRule type="containsText" dxfId="763" priority="57" operator="containsText" text="&quot;&quot;">
      <formula>NOT(ISERROR(SEARCH("""""",K96)))</formula>
    </cfRule>
  </conditionalFormatting>
  <conditionalFormatting sqref="K96">
    <cfRule type="containsText" dxfId="762" priority="56" operator="containsText" text="&quot;&quot;">
      <formula>NOT(ISERROR(SEARCH("""""",K96)))</formula>
    </cfRule>
  </conditionalFormatting>
  <conditionalFormatting sqref="K96">
    <cfRule type="expression" dxfId="761" priority="55">
      <formula>$M$19&gt;0</formula>
    </cfRule>
  </conditionalFormatting>
  <conditionalFormatting sqref="K96">
    <cfRule type="expression" dxfId="760" priority="54">
      <formula>$M$19&gt;0</formula>
    </cfRule>
  </conditionalFormatting>
  <conditionalFormatting sqref="K97">
    <cfRule type="expression" dxfId="759" priority="53">
      <formula>$M$19&gt;0</formula>
    </cfRule>
  </conditionalFormatting>
  <conditionalFormatting sqref="K97">
    <cfRule type="expression" dxfId="758" priority="52">
      <formula>$M$19&gt;0</formula>
    </cfRule>
  </conditionalFormatting>
  <conditionalFormatting sqref="K97">
    <cfRule type="containsText" dxfId="757" priority="51" operator="containsText" text="&quot;&quot;">
      <formula>NOT(ISERROR(SEARCH("""""",K97)))</formula>
    </cfRule>
  </conditionalFormatting>
  <conditionalFormatting sqref="K97">
    <cfRule type="containsText" dxfId="756" priority="50" operator="containsText" text="&quot;&quot;">
      <formula>NOT(ISERROR(SEARCH("""""",K97)))</formula>
    </cfRule>
  </conditionalFormatting>
  <conditionalFormatting sqref="K97">
    <cfRule type="containsText" dxfId="755" priority="49" operator="containsText" text="&quot;&quot;">
      <formula>NOT(ISERROR(SEARCH("""""",K97)))</formula>
    </cfRule>
  </conditionalFormatting>
  <conditionalFormatting sqref="K97">
    <cfRule type="expression" dxfId="754" priority="48">
      <formula>$M$19&gt;0</formula>
    </cfRule>
  </conditionalFormatting>
  <conditionalFormatting sqref="K97">
    <cfRule type="expression" dxfId="753" priority="47">
      <formula>$M$19&gt;0</formula>
    </cfRule>
  </conditionalFormatting>
  <conditionalFormatting sqref="K98">
    <cfRule type="expression" dxfId="752" priority="46">
      <formula>$M$19&gt;0</formula>
    </cfRule>
  </conditionalFormatting>
  <conditionalFormatting sqref="K98">
    <cfRule type="expression" dxfId="751" priority="45">
      <formula>$M$19&gt;0</formula>
    </cfRule>
  </conditionalFormatting>
  <conditionalFormatting sqref="K98">
    <cfRule type="containsText" dxfId="750" priority="44" operator="containsText" text="&quot;&quot;">
      <formula>NOT(ISERROR(SEARCH("""""",K98)))</formula>
    </cfRule>
  </conditionalFormatting>
  <conditionalFormatting sqref="K98">
    <cfRule type="containsText" dxfId="749" priority="43" operator="containsText" text="&quot;&quot;">
      <formula>NOT(ISERROR(SEARCH("""""",K98)))</formula>
    </cfRule>
  </conditionalFormatting>
  <conditionalFormatting sqref="K98">
    <cfRule type="containsText" dxfId="748" priority="42" operator="containsText" text="&quot;&quot;">
      <formula>NOT(ISERROR(SEARCH("""""",K98)))</formula>
    </cfRule>
  </conditionalFormatting>
  <conditionalFormatting sqref="K98">
    <cfRule type="expression" dxfId="747" priority="41">
      <formula>$M$19&gt;0</formula>
    </cfRule>
  </conditionalFormatting>
  <conditionalFormatting sqref="K98">
    <cfRule type="expression" dxfId="746" priority="40">
      <formula>$M$19&gt;0</formula>
    </cfRule>
  </conditionalFormatting>
  <conditionalFormatting sqref="K99">
    <cfRule type="expression" dxfId="745" priority="39">
      <formula>$M$19&gt;0</formula>
    </cfRule>
  </conditionalFormatting>
  <conditionalFormatting sqref="K99">
    <cfRule type="expression" dxfId="744" priority="38">
      <formula>$M$19&gt;0</formula>
    </cfRule>
  </conditionalFormatting>
  <conditionalFormatting sqref="K99">
    <cfRule type="containsText" dxfId="743" priority="37" operator="containsText" text="&quot;&quot;">
      <formula>NOT(ISERROR(SEARCH("""""",K99)))</formula>
    </cfRule>
  </conditionalFormatting>
  <conditionalFormatting sqref="K99">
    <cfRule type="containsText" dxfId="742" priority="36" operator="containsText" text="&quot;&quot;">
      <formula>NOT(ISERROR(SEARCH("""""",K99)))</formula>
    </cfRule>
  </conditionalFormatting>
  <conditionalFormatting sqref="K99">
    <cfRule type="containsText" dxfId="741" priority="35" operator="containsText" text="&quot;&quot;">
      <formula>NOT(ISERROR(SEARCH("""""",K99)))</formula>
    </cfRule>
  </conditionalFormatting>
  <conditionalFormatting sqref="K99">
    <cfRule type="expression" dxfId="740" priority="34">
      <formula>$M$19&gt;0</formula>
    </cfRule>
  </conditionalFormatting>
  <conditionalFormatting sqref="K99">
    <cfRule type="expression" dxfId="739" priority="33">
      <formula>$M$19&gt;0</formula>
    </cfRule>
  </conditionalFormatting>
  <conditionalFormatting sqref="K100">
    <cfRule type="expression" dxfId="738" priority="32">
      <formula>$M$19&gt;0</formula>
    </cfRule>
  </conditionalFormatting>
  <conditionalFormatting sqref="K100">
    <cfRule type="expression" dxfId="737" priority="31">
      <formula>$M$19&gt;0</formula>
    </cfRule>
  </conditionalFormatting>
  <conditionalFormatting sqref="K100">
    <cfRule type="containsText" dxfId="736" priority="30" operator="containsText" text="&quot;&quot;">
      <formula>NOT(ISERROR(SEARCH("""""",K100)))</formula>
    </cfRule>
  </conditionalFormatting>
  <conditionalFormatting sqref="K100">
    <cfRule type="containsText" dxfId="735" priority="29" operator="containsText" text="&quot;&quot;">
      <formula>NOT(ISERROR(SEARCH("""""",K100)))</formula>
    </cfRule>
  </conditionalFormatting>
  <conditionalFormatting sqref="K100">
    <cfRule type="containsText" dxfId="734" priority="28" operator="containsText" text="&quot;&quot;">
      <formula>NOT(ISERROR(SEARCH("""""",K100)))</formula>
    </cfRule>
  </conditionalFormatting>
  <conditionalFormatting sqref="K100">
    <cfRule type="expression" dxfId="733" priority="27">
      <formula>$M$19&gt;0</formula>
    </cfRule>
  </conditionalFormatting>
  <conditionalFormatting sqref="K100">
    <cfRule type="expression" dxfId="732" priority="26">
      <formula>$M$19&gt;0</formula>
    </cfRule>
  </conditionalFormatting>
  <conditionalFormatting sqref="K101">
    <cfRule type="expression" dxfId="731" priority="25">
      <formula>$M$19&gt;0</formula>
    </cfRule>
  </conditionalFormatting>
  <conditionalFormatting sqref="K101">
    <cfRule type="expression" dxfId="730" priority="24">
      <formula>$M$19&gt;0</formula>
    </cfRule>
  </conditionalFormatting>
  <conditionalFormatting sqref="K101">
    <cfRule type="containsText" dxfId="729" priority="23" operator="containsText" text="&quot;&quot;">
      <formula>NOT(ISERROR(SEARCH("""""",K101)))</formula>
    </cfRule>
  </conditionalFormatting>
  <conditionalFormatting sqref="K101">
    <cfRule type="containsText" dxfId="728" priority="22" operator="containsText" text="&quot;&quot;">
      <formula>NOT(ISERROR(SEARCH("""""",K101)))</formula>
    </cfRule>
  </conditionalFormatting>
  <conditionalFormatting sqref="K101">
    <cfRule type="containsText" dxfId="727" priority="21" operator="containsText" text="&quot;&quot;">
      <formula>NOT(ISERROR(SEARCH("""""",K101)))</formula>
    </cfRule>
  </conditionalFormatting>
  <conditionalFormatting sqref="K101">
    <cfRule type="expression" dxfId="726" priority="20">
      <formula>$M$19&gt;0</formula>
    </cfRule>
  </conditionalFormatting>
  <conditionalFormatting sqref="K101">
    <cfRule type="expression" dxfId="725" priority="19">
      <formula>$M$19&gt;0</formula>
    </cfRule>
  </conditionalFormatting>
  <conditionalFormatting sqref="I102">
    <cfRule type="cellIs" dxfId="724" priority="17" operator="equal">
      <formula>0</formula>
    </cfRule>
    <cfRule type="cellIs" dxfId="723" priority="18" operator="lessThan">
      <formula>3</formula>
    </cfRule>
  </conditionalFormatting>
  <conditionalFormatting sqref="I102">
    <cfRule type="expression" dxfId="722" priority="16">
      <formula>$M$19&gt;0</formula>
    </cfRule>
  </conditionalFormatting>
  <conditionalFormatting sqref="I102">
    <cfRule type="expression" dxfId="721" priority="15">
      <formula>$M$19&gt;0</formula>
    </cfRule>
  </conditionalFormatting>
  <conditionalFormatting sqref="I130">
    <cfRule type="cellIs" dxfId="720" priority="13" operator="equal">
      <formula>0</formula>
    </cfRule>
    <cfRule type="cellIs" dxfId="719" priority="14" operator="lessThan">
      <formula>3</formula>
    </cfRule>
  </conditionalFormatting>
  <conditionalFormatting sqref="I130">
    <cfRule type="expression" dxfId="718" priority="12">
      <formula>$M$19&gt;0</formula>
    </cfRule>
  </conditionalFormatting>
  <conditionalFormatting sqref="I130">
    <cfRule type="expression" dxfId="717" priority="11">
      <formula>$M$19&gt;0</formula>
    </cfRule>
  </conditionalFormatting>
  <conditionalFormatting sqref="X33:Z33">
    <cfRule type="cellIs" dxfId="716" priority="10" operator="lessThan">
      <formula>2.95</formula>
    </cfRule>
    <cfRule type="cellIs" dxfId="715" priority="9" operator="greaterThan">
      <formula>2.96</formula>
    </cfRule>
  </conditionalFormatting>
  <conditionalFormatting sqref="I130:J130">
    <cfRule type="cellIs" dxfId="714" priority="8" operator="equal">
      <formula>0</formula>
    </cfRule>
  </conditionalFormatting>
  <conditionalFormatting sqref="I102:J102">
    <cfRule type="cellIs" dxfId="713" priority="7" operator="equal">
      <formula>0</formula>
    </cfRule>
  </conditionalFormatting>
  <conditionalFormatting sqref="H108:J108">
    <cfRule type="cellIs" dxfId="712" priority="6" operator="equal">
      <formula>0</formula>
    </cfRule>
  </conditionalFormatting>
  <conditionalFormatting sqref="O52:O72">
    <cfRule type="containsText" dxfId="9" priority="5" operator="containsText" text="Recup">
      <formula>NOT(ISERROR(SEARCH("Recup",O52)))</formula>
    </cfRule>
  </conditionalFormatting>
  <conditionalFormatting sqref="O80:O100">
    <cfRule type="containsText" dxfId="3" priority="2" operator="containsText" text="Recup">
      <formula>NOT(ISERROR(SEARCH("Recup",O80)))</formula>
    </cfRule>
  </conditionalFormatting>
  <conditionalFormatting sqref="O108:O128">
    <cfRule type="containsText" dxfId="1" priority="1" operator="containsText" text="Recup">
      <formula>NOT(ISERROR(SEARCH("Recup",O108)))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0"/>
  <sheetViews>
    <sheetView topLeftCell="A109" zoomScale="80" zoomScaleNormal="80" workbookViewId="0">
      <selection activeCell="F22" sqref="F22"/>
    </sheetView>
  </sheetViews>
  <sheetFormatPr baseColWidth="10" defaultRowHeight="15.6" x14ac:dyDescent="0.3"/>
  <cols>
    <col min="1" max="1" width="5.5" customWidth="1"/>
    <col min="2" max="5" width="12" customWidth="1"/>
    <col min="6" max="6" width="3.69921875" customWidth="1"/>
    <col min="7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</cols>
  <sheetData>
    <row r="1" spans="1:135" ht="19.2" thickTop="1" thickBot="1" x14ac:dyDescent="0.35">
      <c r="A1" s="41" t="s">
        <v>230</v>
      </c>
      <c r="B1" s="438"/>
      <c r="C1" s="438"/>
      <c r="D1" s="439">
        <f>+B55</f>
        <v>43606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999" t="s">
        <v>0</v>
      </c>
      <c r="AN1" s="1000"/>
      <c r="AO1" s="1000"/>
      <c r="AP1" s="1000"/>
      <c r="AQ1" s="1000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01" t="s">
        <v>1</v>
      </c>
      <c r="BQ1" s="1001"/>
      <c r="BR1" s="1001"/>
      <c r="BS1" s="1001"/>
      <c r="BT1" s="1001"/>
      <c r="BU1" s="56"/>
      <c r="BV1" s="57"/>
      <c r="BW1" s="55"/>
      <c r="BX1" s="55"/>
      <c r="BY1" s="58"/>
      <c r="BZ1" s="47"/>
      <c r="CA1" s="1002" t="s">
        <v>231</v>
      </c>
      <c r="CB1" s="1003"/>
      <c r="CC1" s="1003"/>
      <c r="CD1" s="1003"/>
      <c r="CE1" s="1003"/>
      <c r="CF1" s="1003"/>
      <c r="CG1" s="1003"/>
      <c r="CH1" s="1003"/>
      <c r="CI1" s="1003"/>
      <c r="CJ1" s="1004"/>
      <c r="CK1" s="47"/>
      <c r="CL1" s="47"/>
      <c r="CM1" s="47"/>
      <c r="CN1" s="47"/>
      <c r="CO1" s="47"/>
      <c r="CP1" s="1005" t="s">
        <v>2</v>
      </c>
      <c r="CQ1" s="1006"/>
      <c r="CR1" s="1006"/>
      <c r="CS1" s="1006"/>
      <c r="CT1" s="1006"/>
      <c r="CU1" s="1007"/>
      <c r="CV1" s="47"/>
      <c r="CW1" s="1008" t="s">
        <v>232</v>
      </c>
      <c r="CX1" s="1009"/>
      <c r="CY1" s="1009"/>
      <c r="CZ1" s="1009"/>
      <c r="DA1" s="1009"/>
      <c r="DB1" s="1009"/>
      <c r="DC1" s="1009"/>
      <c r="DD1" s="1009"/>
      <c r="DE1" s="1009"/>
      <c r="DF1" s="1009"/>
      <c r="DG1" s="1009"/>
      <c r="DH1" s="1009"/>
      <c r="DI1" s="1009"/>
      <c r="DJ1" s="1009"/>
      <c r="DK1" s="1009"/>
      <c r="DL1" s="1009"/>
      <c r="DM1" s="1009"/>
      <c r="DN1" s="1009"/>
      <c r="DO1" s="1010"/>
      <c r="DP1" s="47"/>
      <c r="DQ1" s="47"/>
      <c r="DR1" s="948" t="s">
        <v>3</v>
      </c>
      <c r="DS1" s="949"/>
      <c r="DT1" s="949"/>
      <c r="DU1" s="949"/>
      <c r="DV1" s="949"/>
      <c r="DW1" s="1077"/>
      <c r="DX1" s="1077"/>
      <c r="DY1" s="1077"/>
      <c r="DZ1" s="1077"/>
      <c r="EA1" s="949"/>
      <c r="EB1" s="949"/>
      <c r="EC1" s="949"/>
      <c r="ED1" s="949"/>
      <c r="EE1" s="950"/>
    </row>
    <row r="2" spans="1:135" ht="14.4" customHeight="1" thickTop="1" thickBot="1" x14ac:dyDescent="0.35">
      <c r="A2" s="441" t="s">
        <v>181</v>
      </c>
      <c r="B2" s="442">
        <f>+B58</f>
        <v>2019</v>
      </c>
      <c r="C2" s="443" t="s">
        <v>4</v>
      </c>
      <c r="D2" s="19" t="s">
        <v>5</v>
      </c>
      <c r="E2" s="444"/>
      <c r="F2" s="951" t="s">
        <v>6</v>
      </c>
      <c r="G2" s="951"/>
      <c r="H2" s="951"/>
      <c r="I2" s="951"/>
      <c r="J2" s="951"/>
      <c r="K2" s="951"/>
      <c r="L2" s="951"/>
      <c r="M2" s="951"/>
      <c r="N2" s="951"/>
      <c r="O2" s="951"/>
      <c r="P2" s="59">
        <f>IF(MAX(F4:O4)=0,1,MAX(F4:O4))</f>
        <v>4</v>
      </c>
      <c r="Q2" s="952" t="s">
        <v>7</v>
      </c>
      <c r="R2" s="953"/>
      <c r="S2" s="953"/>
      <c r="T2" s="953"/>
      <c r="U2" s="953"/>
      <c r="V2" s="953"/>
      <c r="W2" s="60">
        <f>IF(MAX(Q4:W4)=0,1,MAX(Q4:W4)-11)</f>
        <v>3</v>
      </c>
      <c r="X2" s="954" t="s">
        <v>8</v>
      </c>
      <c r="Y2" s="955"/>
      <c r="Z2" s="956"/>
      <c r="AA2" s="47"/>
      <c r="AB2" s="957" t="s">
        <v>6</v>
      </c>
      <c r="AC2" s="958"/>
      <c r="AD2" s="958"/>
      <c r="AE2" s="958"/>
      <c r="AF2" s="958"/>
      <c r="AG2" s="958"/>
      <c r="AH2" s="958"/>
      <c r="AI2" s="958"/>
      <c r="AJ2" s="958"/>
      <c r="AK2" s="958"/>
      <c r="AL2" s="61">
        <f>IF(MAX(AB4:AL4)=0,1,MAX(AB4:AL4))</f>
        <v>2</v>
      </c>
      <c r="AM2" s="959" t="s">
        <v>7</v>
      </c>
      <c r="AN2" s="960"/>
      <c r="AO2" s="960"/>
      <c r="AP2" s="960"/>
      <c r="AQ2" s="960"/>
      <c r="AR2" s="960"/>
      <c r="AS2" s="62">
        <f>IF(MAX(AM4:AS4)=0,1,MAX(AM4:AS4)-11)</f>
        <v>1</v>
      </c>
      <c r="AT2" s="961" t="s">
        <v>8</v>
      </c>
      <c r="AU2" s="962"/>
      <c r="AV2" s="963"/>
      <c r="AW2" s="47"/>
      <c r="AX2" s="964" t="s">
        <v>233</v>
      </c>
      <c r="AY2" s="965"/>
      <c r="AZ2" s="965"/>
      <c r="BA2" s="965"/>
      <c r="BB2" s="966"/>
      <c r="BC2" s="63">
        <f>+SUM(AX3:BC3)</f>
        <v>1</v>
      </c>
      <c r="BD2" s="47"/>
      <c r="BE2" s="967" t="s">
        <v>6</v>
      </c>
      <c r="BF2" s="968"/>
      <c r="BG2" s="968"/>
      <c r="BH2" s="968"/>
      <c r="BI2" s="968"/>
      <c r="BJ2" s="968"/>
      <c r="BK2" s="968"/>
      <c r="BL2" s="968"/>
      <c r="BM2" s="968"/>
      <c r="BN2" s="968"/>
      <c r="BO2" s="64">
        <f>IF(MAX(BE4:BO4)=0,1,MAX(BE4:BO4))</f>
        <v>2</v>
      </c>
      <c r="BP2" s="969" t="s">
        <v>7</v>
      </c>
      <c r="BQ2" s="970"/>
      <c r="BR2" s="970"/>
      <c r="BS2" s="970"/>
      <c r="BT2" s="970"/>
      <c r="BU2" s="970"/>
      <c r="BV2" s="65">
        <f>IF(MAX(BP4:BV4)=0,1,MAX(BP4:BV4)-11)</f>
        <v>1</v>
      </c>
      <c r="BW2" s="971" t="s">
        <v>8</v>
      </c>
      <c r="BX2" s="972"/>
      <c r="BY2" s="973"/>
      <c r="BZ2" s="47"/>
      <c r="CA2" s="974" t="s">
        <v>234</v>
      </c>
      <c r="CB2" s="975"/>
      <c r="CC2" s="66"/>
      <c r="CD2" s="1053" t="s">
        <v>235</v>
      </c>
      <c r="CE2" s="1054"/>
      <c r="CF2" s="66"/>
      <c r="CG2" s="1055" t="s">
        <v>236</v>
      </c>
      <c r="CH2" s="1056"/>
      <c r="CI2" s="66"/>
      <c r="CJ2" s="980" t="s">
        <v>237</v>
      </c>
      <c r="CK2" s="47"/>
      <c r="CL2" s="982" t="s">
        <v>238</v>
      </c>
      <c r="CM2" s="983"/>
      <c r="CN2" s="984"/>
      <c r="CO2" s="47"/>
      <c r="CP2" s="928" t="s">
        <v>239</v>
      </c>
      <c r="CQ2" s="929"/>
      <c r="CR2" s="929"/>
      <c r="CS2" s="929"/>
      <c r="CT2" s="929"/>
      <c r="CU2" s="930"/>
      <c r="CV2" s="47"/>
      <c r="CW2" s="931" t="s">
        <v>240</v>
      </c>
      <c r="CX2" s="932"/>
      <c r="CY2" s="932"/>
      <c r="CZ2" s="67"/>
      <c r="DA2" s="68"/>
      <c r="DB2" s="915" t="s">
        <v>241</v>
      </c>
      <c r="DC2" s="916"/>
      <c r="DD2" s="916"/>
      <c r="DE2" s="69"/>
      <c r="DF2" s="68"/>
      <c r="DG2" s="917" t="s">
        <v>242</v>
      </c>
      <c r="DH2" s="918"/>
      <c r="DI2" s="918"/>
      <c r="DJ2" s="70"/>
      <c r="DK2" s="71"/>
      <c r="DL2" s="919" t="s">
        <v>243</v>
      </c>
      <c r="DM2" s="920"/>
      <c r="DN2" s="920"/>
      <c r="DO2" s="921"/>
      <c r="DP2" s="47"/>
      <c r="DQ2" s="47"/>
      <c r="DR2" s="912" t="str">
        <f>+S1</f>
        <v>MATEMATICAS</v>
      </c>
      <c r="DS2" s="913"/>
      <c r="DT2" s="913"/>
      <c r="DU2" s="914"/>
      <c r="DV2" s="72"/>
      <c r="DW2" s="985" t="str">
        <f>+AM1</f>
        <v>GEOMETRIA</v>
      </c>
      <c r="DX2" s="986"/>
      <c r="DY2" s="986"/>
      <c r="DZ2" s="987"/>
      <c r="EA2" s="72"/>
      <c r="EB2" s="988" t="str">
        <f>+BP1</f>
        <v>ESTADISTICA</v>
      </c>
      <c r="EC2" s="989"/>
      <c r="ED2" s="989"/>
      <c r="EE2" s="990"/>
    </row>
    <row r="3" spans="1:135" ht="18.600000000000001" thickTop="1" thickBot="1" x14ac:dyDescent="0.4">
      <c r="A3" s="445" t="s">
        <v>264</v>
      </c>
      <c r="B3" s="446" t="s">
        <v>9</v>
      </c>
      <c r="C3" s="447">
        <v>603</v>
      </c>
      <c r="D3" s="448" t="s">
        <v>10</v>
      </c>
      <c r="E3" s="449" t="str">
        <f>+E59</f>
        <v>DOS</v>
      </c>
      <c r="F3" s="991">
        <v>0.3</v>
      </c>
      <c r="G3" s="992"/>
      <c r="H3" s="993" t="s">
        <v>244</v>
      </c>
      <c r="I3" s="993"/>
      <c r="J3" s="993"/>
      <c r="K3" s="993"/>
      <c r="L3" s="993"/>
      <c r="M3" s="993"/>
      <c r="N3" s="993"/>
      <c r="O3" s="994"/>
      <c r="P3" s="73">
        <v>0.2</v>
      </c>
      <c r="Q3" s="939">
        <f>+F3</f>
        <v>0.3</v>
      </c>
      <c r="R3" s="940"/>
      <c r="S3" s="941" t="s">
        <v>245</v>
      </c>
      <c r="T3" s="941"/>
      <c r="U3" s="941"/>
      <c r="V3" s="941"/>
      <c r="W3" s="942"/>
      <c r="X3" s="74">
        <v>0.1</v>
      </c>
      <c r="Y3" s="75">
        <v>0.05</v>
      </c>
      <c r="Z3" s="76">
        <v>0.05</v>
      </c>
      <c r="AA3" s="47"/>
      <c r="AB3" s="995">
        <v>0.4</v>
      </c>
      <c r="AC3" s="941"/>
      <c r="AD3" s="944" t="s">
        <v>244</v>
      </c>
      <c r="AE3" s="944"/>
      <c r="AF3" s="944"/>
      <c r="AG3" s="944"/>
      <c r="AH3" s="944"/>
      <c r="AI3" s="944"/>
      <c r="AJ3" s="944"/>
      <c r="AK3" s="944"/>
      <c r="AL3" s="945"/>
      <c r="AM3" s="939">
        <f>+AB3</f>
        <v>0.4</v>
      </c>
      <c r="AN3" s="940"/>
      <c r="AO3" s="941" t="s">
        <v>245</v>
      </c>
      <c r="AP3" s="941"/>
      <c r="AQ3" s="941"/>
      <c r="AR3" s="941"/>
      <c r="AS3" s="942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943">
        <f>+AB3</f>
        <v>0.4</v>
      </c>
      <c r="BF3" s="941"/>
      <c r="BG3" s="944" t="s">
        <v>244</v>
      </c>
      <c r="BH3" s="944"/>
      <c r="BI3" s="944"/>
      <c r="BJ3" s="944"/>
      <c r="BK3" s="944"/>
      <c r="BL3" s="944"/>
      <c r="BM3" s="944"/>
      <c r="BN3" s="944"/>
      <c r="BO3" s="945"/>
      <c r="BP3" s="939">
        <f>+BE3</f>
        <v>0.4</v>
      </c>
      <c r="BQ3" s="940"/>
      <c r="BR3" s="941" t="s">
        <v>245</v>
      </c>
      <c r="BS3" s="941"/>
      <c r="BT3" s="941"/>
      <c r="BU3" s="941"/>
      <c r="BV3" s="942"/>
      <c r="BW3" s="74">
        <v>0.1</v>
      </c>
      <c r="BX3" s="75">
        <v>0.05</v>
      </c>
      <c r="BY3" s="81">
        <v>0.05</v>
      </c>
      <c r="BZ3" s="47"/>
      <c r="CA3" s="946">
        <f>+F3+P3+X3+Y3+Z3+Q3</f>
        <v>1</v>
      </c>
      <c r="CB3" s="947"/>
      <c r="CC3" s="82"/>
      <c r="CD3" s="924">
        <f>AB3+AM3+AT3+AU3+AV3</f>
        <v>1</v>
      </c>
      <c r="CE3" s="925"/>
      <c r="CF3" s="82"/>
      <c r="CG3" s="926">
        <f>BE3+BP3+BW3+BX3+BY3</f>
        <v>1</v>
      </c>
      <c r="CH3" s="927"/>
      <c r="CI3" s="82"/>
      <c r="CJ3" s="981"/>
      <c r="CK3" s="47"/>
      <c r="CL3" s="83">
        <f>+COUNT(CL5:CL54)</f>
        <v>1</v>
      </c>
      <c r="CM3" s="84">
        <f t="shared" ref="CM3:CN3" si="0">+COUNT(CM5:CM54)</f>
        <v>0</v>
      </c>
      <c r="CN3" s="85">
        <f t="shared" si="0"/>
        <v>0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246</v>
      </c>
      <c r="DS3" s="99" t="s">
        <v>247</v>
      </c>
      <c r="DT3" s="100" t="s">
        <v>248</v>
      </c>
      <c r="DU3" s="101" t="s">
        <v>249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</row>
    <row r="4" spans="1:135" ht="28.8" thickTop="1" thickBot="1" x14ac:dyDescent="0.4">
      <c r="A4" s="450" t="s">
        <v>183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0</v>
      </c>
      <c r="I4" s="112">
        <f>+IF(COUNT(I5:I54)&gt;0,4,0)</f>
        <v>4</v>
      </c>
      <c r="J4" s="112">
        <f>+IF(COUNT(J5:J54)&gt;0,5,0)</f>
        <v>0</v>
      </c>
      <c r="K4" s="112">
        <f>+IF(COUNT(K5:K54)&gt;0,6,0)</f>
        <v>0</v>
      </c>
      <c r="L4" s="112">
        <f>+IF(COUNT(L5:L54)&gt;0,7,0)</f>
        <v>0</v>
      </c>
      <c r="M4" s="112">
        <f>+IF(COUNT(M5:M54)&gt;0,8,0)</f>
        <v>0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12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0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0</v>
      </c>
      <c r="Z4" s="117">
        <f>+IF(COUNTIF(Z5:Z54,"&gt;0,1")&gt;0,21,0)</f>
        <v>0</v>
      </c>
      <c r="AA4" s="47"/>
      <c r="AB4" s="118">
        <f>+IF(COUNT(AB5:AB54)&gt;0,1,0)</f>
        <v>0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0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0</v>
      </c>
      <c r="AU4" s="126">
        <f>+IF(COUNTIF(CL5:CL54,"&gt;0,1")&gt;0,20,0)</f>
        <v>0</v>
      </c>
      <c r="AV4" s="127">
        <f>+IF(COUNTIF(AV5:AV54,"&gt;0,1")&gt;0,21,0)</f>
        <v>0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0</v>
      </c>
      <c r="BF4" s="132">
        <f>+IF(COUNT(BF5:BF54)&gt;0,2,0)</f>
        <v>2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0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0</v>
      </c>
      <c r="BX4" s="132">
        <f>+IF(COUNTIF(BX5:BX54,"&gt;0,1")&gt;0,20,0)</f>
        <v>0</v>
      </c>
      <c r="BY4" s="139">
        <f>+IF(COUNTIF(BY5:BY54,"&gt;0,1")&gt;0,21,0)</f>
        <v>0</v>
      </c>
      <c r="BZ4" s="47"/>
      <c r="CA4" s="933">
        <v>0.6</v>
      </c>
      <c r="CB4" s="934"/>
      <c r="CC4" s="140"/>
      <c r="CD4" s="935">
        <v>0.2</v>
      </c>
      <c r="CE4" s="936"/>
      <c r="CF4" s="140"/>
      <c r="CG4" s="937">
        <v>0.2</v>
      </c>
      <c r="CH4" s="938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250</v>
      </c>
      <c r="CV4" s="47"/>
      <c r="CW4" s="149" t="s">
        <v>251</v>
      </c>
      <c r="CX4" s="150" t="s">
        <v>12</v>
      </c>
      <c r="CY4" s="150" t="s">
        <v>252</v>
      </c>
      <c r="CZ4" s="151" t="s">
        <v>253</v>
      </c>
      <c r="DA4" s="152"/>
      <c r="DB4" s="149" t="s">
        <v>251</v>
      </c>
      <c r="DC4" s="150" t="s">
        <v>12</v>
      </c>
      <c r="DD4" s="150" t="s">
        <v>252</v>
      </c>
      <c r="DE4" s="151" t="s">
        <v>253</v>
      </c>
      <c r="DF4" s="152"/>
      <c r="DG4" s="149" t="s">
        <v>251</v>
      </c>
      <c r="DH4" s="150" t="s">
        <v>12</v>
      </c>
      <c r="DI4" s="150" t="s">
        <v>252</v>
      </c>
      <c r="DJ4" s="151" t="s">
        <v>253</v>
      </c>
      <c r="DK4" s="152"/>
      <c r="DL4" s="153" t="s">
        <v>254</v>
      </c>
      <c r="DM4" s="154" t="s">
        <v>255</v>
      </c>
      <c r="DN4" s="154" t="s">
        <v>256</v>
      </c>
      <c r="DO4" s="154" t="s">
        <v>257</v>
      </c>
      <c r="DP4" s="47"/>
      <c r="DQ4" s="47"/>
      <c r="DR4" s="155" t="s">
        <v>250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250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250</v>
      </c>
      <c r="EC4" s="162" t="str">
        <f>+EB4</f>
        <v>Def</v>
      </c>
      <c r="ED4" s="162" t="str">
        <f>+EB4</f>
        <v>Def</v>
      </c>
      <c r="EE4" s="163" t="str">
        <f>+EB4</f>
        <v>Def</v>
      </c>
    </row>
    <row r="5" spans="1:135" ht="16.2" thickTop="1" x14ac:dyDescent="0.3">
      <c r="A5" s="20">
        <f>+C3*100+1</f>
        <v>60301</v>
      </c>
      <c r="B5" s="454" t="s">
        <v>265</v>
      </c>
      <c r="C5" s="455" t="s">
        <v>266</v>
      </c>
      <c r="D5" s="455" t="s">
        <v>267</v>
      </c>
      <c r="E5" s="455">
        <v>0</v>
      </c>
      <c r="F5" s="164">
        <v>2.5</v>
      </c>
      <c r="G5" s="165">
        <v>1</v>
      </c>
      <c r="H5" s="165"/>
      <c r="I5" s="165">
        <v>5</v>
      </c>
      <c r="J5" s="165"/>
      <c r="K5" s="165"/>
      <c r="L5" s="165"/>
      <c r="M5" s="165"/>
      <c r="N5" s="165"/>
      <c r="O5" s="166"/>
      <c r="P5" s="167">
        <v>0</v>
      </c>
      <c r="Q5" s="164">
        <v>1</v>
      </c>
      <c r="R5" s="168">
        <v>4.7</v>
      </c>
      <c r="S5" s="168">
        <v>1</v>
      </c>
      <c r="T5" s="168"/>
      <c r="U5" s="168"/>
      <c r="V5" s="168"/>
      <c r="W5" s="166"/>
      <c r="X5" s="165">
        <v>5</v>
      </c>
      <c r="Y5" s="169">
        <v>0</v>
      </c>
      <c r="Z5" s="170"/>
      <c r="AB5" s="164"/>
      <c r="AC5" s="165">
        <v>4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0</v>
      </c>
      <c r="AN5" s="168"/>
      <c r="AO5" s="168"/>
      <c r="AP5" s="168"/>
      <c r="AQ5" s="168"/>
      <c r="AR5" s="168"/>
      <c r="AS5" s="166"/>
      <c r="AT5" s="165">
        <v>0</v>
      </c>
      <c r="AU5" s="169">
        <v>0</v>
      </c>
      <c r="AV5" s="173"/>
      <c r="AX5" s="174"/>
      <c r="AY5" s="175"/>
      <c r="AZ5" s="175"/>
      <c r="BA5" s="175"/>
      <c r="BB5" s="175"/>
      <c r="BC5" s="176"/>
      <c r="BE5" s="177"/>
      <c r="BF5" s="178">
        <v>5</v>
      </c>
      <c r="BG5" s="178"/>
      <c r="BH5" s="178"/>
      <c r="BI5" s="178"/>
      <c r="BJ5" s="178"/>
      <c r="BK5" s="178"/>
      <c r="BL5" s="178"/>
      <c r="BM5" s="178"/>
      <c r="BN5" s="179"/>
      <c r="BO5" s="172"/>
      <c r="BP5" s="180"/>
      <c r="BQ5" s="181"/>
      <c r="BR5" s="181"/>
      <c r="BS5" s="181"/>
      <c r="BT5" s="181"/>
      <c r="BU5" s="181"/>
      <c r="BV5" s="182"/>
      <c r="BW5" s="183">
        <v>0</v>
      </c>
      <c r="BX5" s="169">
        <v>0</v>
      </c>
      <c r="BY5" s="184"/>
      <c r="CA5" s="185">
        <v>2.5</v>
      </c>
      <c r="CB5" s="186" t="s">
        <v>426</v>
      </c>
      <c r="CC5" s="187"/>
      <c r="CD5" s="188">
        <v>0.8</v>
      </c>
      <c r="CE5" s="189" t="s">
        <v>426</v>
      </c>
      <c r="CF5" s="190"/>
      <c r="CG5" s="191">
        <v>1</v>
      </c>
      <c r="CH5" s="192" t="s">
        <v>426</v>
      </c>
      <c r="CI5" s="190"/>
      <c r="CJ5" s="193">
        <v>1.8</v>
      </c>
      <c r="CL5" s="194">
        <v>0.1</v>
      </c>
      <c r="CM5" s="195"/>
      <c r="CN5" s="196"/>
      <c r="CO5">
        <v>0</v>
      </c>
      <c r="CP5" s="197"/>
      <c r="CQ5" s="198"/>
      <c r="CR5" s="198"/>
      <c r="CS5" s="198"/>
      <c r="CT5" s="199"/>
      <c r="CU5" s="200">
        <v>0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4.3</v>
      </c>
      <c r="DS5" s="214">
        <v>2.5</v>
      </c>
      <c r="DT5" s="214"/>
      <c r="DU5" s="215"/>
      <c r="DV5" s="216"/>
      <c r="DW5" s="217">
        <v>4.8</v>
      </c>
      <c r="DX5" s="218">
        <v>0.8</v>
      </c>
      <c r="DY5" s="218"/>
      <c r="DZ5" s="219"/>
      <c r="EA5" s="216"/>
      <c r="EB5" s="220">
        <v>4.5</v>
      </c>
      <c r="EC5" s="221">
        <v>1</v>
      </c>
      <c r="ED5" s="221"/>
      <c r="EE5" s="222"/>
    </row>
    <row r="6" spans="1:135" x14ac:dyDescent="0.3">
      <c r="A6" s="20">
        <f>+A5+1</f>
        <v>60302</v>
      </c>
      <c r="B6" s="456" t="s">
        <v>21</v>
      </c>
      <c r="C6" s="457" t="s">
        <v>268</v>
      </c>
      <c r="D6" s="457" t="s">
        <v>105</v>
      </c>
      <c r="E6" s="457" t="s">
        <v>180</v>
      </c>
      <c r="F6" s="223">
        <v>1</v>
      </c>
      <c r="G6" s="183">
        <v>1</v>
      </c>
      <c r="H6" s="183"/>
      <c r="I6" s="183">
        <v>3.8</v>
      </c>
      <c r="J6" s="183"/>
      <c r="K6" s="183"/>
      <c r="L6" s="183"/>
      <c r="M6" s="183"/>
      <c r="N6" s="183"/>
      <c r="O6" s="224"/>
      <c r="P6" s="167">
        <v>0</v>
      </c>
      <c r="Q6" s="223">
        <v>1</v>
      </c>
      <c r="R6" s="225">
        <v>1</v>
      </c>
      <c r="S6" s="225">
        <v>1</v>
      </c>
      <c r="T6" s="168"/>
      <c r="U6" s="168"/>
      <c r="V6" s="168"/>
      <c r="W6" s="166"/>
      <c r="X6" s="183">
        <v>5</v>
      </c>
      <c r="Y6" s="169">
        <v>0</v>
      </c>
      <c r="Z6" s="170"/>
      <c r="AB6" s="223"/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0</v>
      </c>
      <c r="AN6" s="225"/>
      <c r="AO6" s="225"/>
      <c r="AP6" s="168"/>
      <c r="AQ6" s="168"/>
      <c r="AR6" s="168"/>
      <c r="AS6" s="166"/>
      <c r="AT6" s="183">
        <v>0</v>
      </c>
      <c r="AU6" s="169">
        <v>0</v>
      </c>
      <c r="AV6" s="173"/>
      <c r="AX6" s="228"/>
      <c r="AY6" s="229"/>
      <c r="AZ6" s="229"/>
      <c r="BA6" s="229"/>
      <c r="BB6" s="229"/>
      <c r="BC6" s="230"/>
      <c r="BE6" s="231"/>
      <c r="BF6" s="183">
        <v>1</v>
      </c>
      <c r="BG6" s="183"/>
      <c r="BH6" s="183"/>
      <c r="BI6" s="183"/>
      <c r="BJ6" s="183"/>
      <c r="BK6" s="183"/>
      <c r="BL6" s="183"/>
      <c r="BM6" s="183"/>
      <c r="BN6" s="226"/>
      <c r="BO6" s="227"/>
      <c r="BP6" s="223"/>
      <c r="BQ6" s="225"/>
      <c r="BR6" s="225"/>
      <c r="BS6" s="168"/>
      <c r="BT6" s="168"/>
      <c r="BU6" s="168"/>
      <c r="BV6" s="166"/>
      <c r="BW6" s="183">
        <v>0</v>
      </c>
      <c r="BX6" s="169">
        <v>0</v>
      </c>
      <c r="BY6" s="184"/>
      <c r="CA6" s="185">
        <v>1.6</v>
      </c>
      <c r="CB6" s="232" t="s">
        <v>426</v>
      </c>
      <c r="CC6" s="187"/>
      <c r="CD6" s="188">
        <v>0.2</v>
      </c>
      <c r="CE6" s="233" t="s">
        <v>426</v>
      </c>
      <c r="CF6" s="190"/>
      <c r="CG6" s="191">
        <v>0.2</v>
      </c>
      <c r="CH6" s="234" t="s">
        <v>426</v>
      </c>
      <c r="CI6" s="190"/>
      <c r="CJ6" s="235">
        <v>1</v>
      </c>
      <c r="CL6" s="236"/>
      <c r="CM6" s="237"/>
      <c r="CN6" s="238"/>
      <c r="CO6">
        <v>0</v>
      </c>
      <c r="CP6" s="239"/>
      <c r="CQ6" s="240"/>
      <c r="CR6" s="240"/>
      <c r="CS6" s="240"/>
      <c r="CT6" s="241"/>
      <c r="CU6" s="242">
        <v>0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2.5</v>
      </c>
      <c r="DS6" s="251">
        <v>1.6</v>
      </c>
      <c r="DT6" s="251"/>
      <c r="DU6" s="252"/>
      <c r="DV6" s="216"/>
      <c r="DW6" s="253">
        <v>1.8</v>
      </c>
      <c r="DX6" s="254">
        <v>0.2</v>
      </c>
      <c r="DY6" s="254"/>
      <c r="DZ6" s="255"/>
      <c r="EA6" s="216"/>
      <c r="EB6" s="256">
        <v>1.8</v>
      </c>
      <c r="EC6" s="257">
        <v>0.2</v>
      </c>
      <c r="ED6" s="257"/>
      <c r="EE6" s="258"/>
    </row>
    <row r="7" spans="1:135" x14ac:dyDescent="0.3">
      <c r="A7" s="20">
        <f t="shared" ref="A7:A54" si="1">+A6+1</f>
        <v>60303</v>
      </c>
      <c r="B7" s="456" t="s">
        <v>24</v>
      </c>
      <c r="C7" s="457" t="s">
        <v>269</v>
      </c>
      <c r="D7" s="457" t="s">
        <v>162</v>
      </c>
      <c r="E7" s="457" t="s">
        <v>113</v>
      </c>
      <c r="F7" s="223">
        <v>1</v>
      </c>
      <c r="G7" s="183">
        <v>5</v>
      </c>
      <c r="H7" s="183"/>
      <c r="I7" s="183">
        <v>4.7</v>
      </c>
      <c r="J7" s="263"/>
      <c r="K7" s="264"/>
      <c r="L7" s="264"/>
      <c r="M7" s="183"/>
      <c r="N7" s="183"/>
      <c r="O7" s="224"/>
      <c r="P7" s="167">
        <v>0</v>
      </c>
      <c r="Q7" s="223">
        <v>1</v>
      </c>
      <c r="R7" s="225">
        <v>1</v>
      </c>
      <c r="S7" s="225">
        <v>1</v>
      </c>
      <c r="T7" s="168"/>
      <c r="U7" s="168"/>
      <c r="V7" s="168"/>
      <c r="W7" s="166"/>
      <c r="X7" s="183">
        <v>5</v>
      </c>
      <c r="Y7" s="169">
        <v>0</v>
      </c>
      <c r="Z7" s="170"/>
      <c r="AB7" s="223"/>
      <c r="AC7" s="183">
        <v>5</v>
      </c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0</v>
      </c>
      <c r="AN7" s="225"/>
      <c r="AO7" s="225"/>
      <c r="AP7" s="168"/>
      <c r="AQ7" s="168"/>
      <c r="AR7" s="168"/>
      <c r="AS7" s="166"/>
      <c r="AT7" s="183">
        <v>0</v>
      </c>
      <c r="AU7" s="169">
        <v>0</v>
      </c>
      <c r="AV7" s="173"/>
      <c r="AX7" s="228"/>
      <c r="AY7" s="229"/>
      <c r="AZ7" s="229"/>
      <c r="BA7" s="229"/>
      <c r="BB7" s="229"/>
      <c r="BC7" s="230"/>
      <c r="BE7" s="231"/>
      <c r="BF7" s="183">
        <v>1</v>
      </c>
      <c r="BG7" s="183"/>
      <c r="BH7" s="183"/>
      <c r="BI7" s="183"/>
      <c r="BJ7" s="183"/>
      <c r="BK7" s="183"/>
      <c r="BL7" s="183"/>
      <c r="BM7" s="183"/>
      <c r="BN7" s="226"/>
      <c r="BO7" s="227"/>
      <c r="BP7" s="223"/>
      <c r="BQ7" s="225"/>
      <c r="BR7" s="225"/>
      <c r="BS7" s="168"/>
      <c r="BT7" s="168"/>
      <c r="BU7" s="168"/>
      <c r="BV7" s="166"/>
      <c r="BW7" s="183">
        <v>0</v>
      </c>
      <c r="BX7" s="169">
        <v>0</v>
      </c>
      <c r="BY7" s="184"/>
      <c r="CA7" s="185">
        <v>2.2000000000000002</v>
      </c>
      <c r="CB7" s="232" t="s">
        <v>426</v>
      </c>
      <c r="CC7" s="187"/>
      <c r="CD7" s="188">
        <v>1</v>
      </c>
      <c r="CE7" s="233" t="s">
        <v>426</v>
      </c>
      <c r="CF7" s="190"/>
      <c r="CG7" s="191">
        <v>0.2</v>
      </c>
      <c r="CH7" s="234" t="s">
        <v>426</v>
      </c>
      <c r="CI7" s="190"/>
      <c r="CJ7" s="235">
        <v>1.5</v>
      </c>
      <c r="CL7" s="236"/>
      <c r="CM7" s="237"/>
      <c r="CN7" s="238"/>
      <c r="CO7">
        <v>0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2.2000000000000002</v>
      </c>
      <c r="DT7" s="251"/>
      <c r="DU7" s="252"/>
      <c r="DV7" s="216"/>
      <c r="DW7" s="253">
        <v>2.7</v>
      </c>
      <c r="DX7" s="254">
        <v>1</v>
      </c>
      <c r="DY7" s="254"/>
      <c r="DZ7" s="255"/>
      <c r="EA7" s="216"/>
      <c r="EB7" s="256">
        <v>2</v>
      </c>
      <c r="EC7" s="257">
        <v>0.2</v>
      </c>
      <c r="ED7" s="257"/>
      <c r="EE7" s="258"/>
    </row>
    <row r="8" spans="1:135" x14ac:dyDescent="0.3">
      <c r="A8" s="20">
        <f t="shared" si="1"/>
        <v>60304</v>
      </c>
      <c r="B8" s="456" t="s">
        <v>62</v>
      </c>
      <c r="C8" s="457" t="s">
        <v>45</v>
      </c>
      <c r="D8" s="457" t="s">
        <v>46</v>
      </c>
      <c r="E8" s="457" t="s">
        <v>60</v>
      </c>
      <c r="F8" s="223">
        <v>3</v>
      </c>
      <c r="G8" s="183">
        <v>1</v>
      </c>
      <c r="H8" s="183"/>
      <c r="I8" s="183">
        <v>3.5</v>
      </c>
      <c r="J8" s="183"/>
      <c r="K8" s="183"/>
      <c r="L8" s="183"/>
      <c r="M8" s="183"/>
      <c r="N8" s="183"/>
      <c r="O8" s="224"/>
      <c r="P8" s="167">
        <v>0</v>
      </c>
      <c r="Q8" s="223">
        <v>1</v>
      </c>
      <c r="R8" s="225">
        <v>1</v>
      </c>
      <c r="S8" s="225">
        <v>1</v>
      </c>
      <c r="T8" s="168"/>
      <c r="U8" s="168"/>
      <c r="V8" s="168"/>
      <c r="W8" s="166"/>
      <c r="X8" s="183">
        <v>5</v>
      </c>
      <c r="Y8" s="169">
        <v>0</v>
      </c>
      <c r="Z8" s="170"/>
      <c r="AB8" s="260"/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0</v>
      </c>
      <c r="AN8" s="225"/>
      <c r="AO8" s="225"/>
      <c r="AP8" s="168"/>
      <c r="AQ8" s="261"/>
      <c r="AR8" s="168"/>
      <c r="AS8" s="166"/>
      <c r="AT8" s="183">
        <v>0</v>
      </c>
      <c r="AU8" s="169">
        <v>0</v>
      </c>
      <c r="AV8" s="173"/>
      <c r="AX8" s="228"/>
      <c r="AY8" s="229"/>
      <c r="AZ8" s="229"/>
      <c r="BA8" s="229"/>
      <c r="BB8" s="229"/>
      <c r="BC8" s="230"/>
      <c r="BE8" s="260"/>
      <c r="BF8" s="183">
        <v>1</v>
      </c>
      <c r="BG8" s="183"/>
      <c r="BH8" s="183"/>
      <c r="BI8" s="183"/>
      <c r="BJ8" s="183"/>
      <c r="BK8" s="183"/>
      <c r="BL8" s="183"/>
      <c r="BM8" s="183"/>
      <c r="BN8" s="226"/>
      <c r="BO8" s="227"/>
      <c r="BP8" s="223"/>
      <c r="BQ8" s="225"/>
      <c r="BR8" s="225"/>
      <c r="BS8" s="168"/>
      <c r="BT8" s="261"/>
      <c r="BU8" s="168"/>
      <c r="BV8" s="166"/>
      <c r="BW8" s="183">
        <v>0</v>
      </c>
      <c r="BX8" s="169">
        <v>0</v>
      </c>
      <c r="BY8" s="184"/>
      <c r="CA8" s="185">
        <v>1.8</v>
      </c>
      <c r="CB8" s="232" t="s">
        <v>426</v>
      </c>
      <c r="CC8" s="187"/>
      <c r="CD8" s="188">
        <v>0.2</v>
      </c>
      <c r="CE8" s="233" t="s">
        <v>426</v>
      </c>
      <c r="CF8" s="190"/>
      <c r="CG8" s="191">
        <v>0.2</v>
      </c>
      <c r="CH8" s="234" t="s">
        <v>426</v>
      </c>
      <c r="CI8" s="190"/>
      <c r="CJ8" s="235">
        <v>1.2</v>
      </c>
      <c r="CL8" s="236"/>
      <c r="CM8" s="237"/>
      <c r="CN8" s="238"/>
      <c r="CO8">
        <v>0</v>
      </c>
      <c r="CP8" s="239"/>
      <c r="CQ8" s="240"/>
      <c r="CR8" s="240"/>
      <c r="CS8" s="240"/>
      <c r="CT8" s="241"/>
      <c r="CU8" s="242">
        <v>0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3</v>
      </c>
      <c r="DS8" s="251">
        <v>1.8</v>
      </c>
      <c r="DT8" s="251"/>
      <c r="DU8" s="252"/>
      <c r="DV8" s="216"/>
      <c r="DW8" s="253">
        <v>4.2</v>
      </c>
      <c r="DX8" s="254">
        <v>0.2</v>
      </c>
      <c r="DY8" s="254"/>
      <c r="DZ8" s="255"/>
      <c r="EA8" s="216"/>
      <c r="EB8" s="256">
        <v>3.2</v>
      </c>
      <c r="EC8" s="257">
        <v>0.2</v>
      </c>
      <c r="ED8" s="257"/>
      <c r="EE8" s="258"/>
    </row>
    <row r="9" spans="1:135" x14ac:dyDescent="0.3">
      <c r="A9" s="20">
        <f t="shared" si="1"/>
        <v>60305</v>
      </c>
      <c r="B9" s="456" t="s">
        <v>34</v>
      </c>
      <c r="C9" s="457" t="s">
        <v>127</v>
      </c>
      <c r="D9" s="457" t="s">
        <v>270</v>
      </c>
      <c r="E9" s="457" t="s">
        <v>72</v>
      </c>
      <c r="F9" s="262">
        <v>1</v>
      </c>
      <c r="G9" s="263">
        <v>5</v>
      </c>
      <c r="H9" s="263"/>
      <c r="I9" s="263">
        <v>1</v>
      </c>
      <c r="J9" s="263"/>
      <c r="K9" s="264"/>
      <c r="L9" s="264"/>
      <c r="M9" s="263"/>
      <c r="N9" s="263"/>
      <c r="O9" s="224"/>
      <c r="P9" s="167">
        <v>0</v>
      </c>
      <c r="Q9" s="223">
        <v>1</v>
      </c>
      <c r="R9" s="225">
        <v>1</v>
      </c>
      <c r="S9" s="225">
        <v>1</v>
      </c>
      <c r="T9" s="168"/>
      <c r="U9" s="168"/>
      <c r="V9" s="168"/>
      <c r="W9" s="166"/>
      <c r="X9" s="183">
        <v>5</v>
      </c>
      <c r="Y9" s="169">
        <v>0</v>
      </c>
      <c r="Z9" s="170"/>
      <c r="AB9" s="262"/>
      <c r="AC9" s="263">
        <v>1</v>
      </c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0</v>
      </c>
      <c r="AN9" s="225"/>
      <c r="AO9" s="225"/>
      <c r="AP9" s="168"/>
      <c r="AQ9" s="168"/>
      <c r="AR9" s="168"/>
      <c r="AS9" s="166"/>
      <c r="AT9" s="183">
        <v>0</v>
      </c>
      <c r="AU9" s="169">
        <v>0</v>
      </c>
      <c r="AV9" s="173"/>
      <c r="AX9" s="228"/>
      <c r="AY9" s="229"/>
      <c r="AZ9" s="229"/>
      <c r="BA9" s="229"/>
      <c r="BB9" s="229"/>
      <c r="BC9" s="230"/>
      <c r="BE9" s="265"/>
      <c r="BF9" s="263">
        <v>1</v>
      </c>
      <c r="BG9" s="263"/>
      <c r="BH9" s="263"/>
      <c r="BI9" s="263"/>
      <c r="BJ9" s="263"/>
      <c r="BK9" s="263"/>
      <c r="BL9" s="263"/>
      <c r="BM9" s="263"/>
      <c r="BN9" s="226"/>
      <c r="BO9" s="227"/>
      <c r="BP9" s="223"/>
      <c r="BQ9" s="225"/>
      <c r="BR9" s="225"/>
      <c r="BS9" s="168"/>
      <c r="BT9" s="168"/>
      <c r="BU9" s="168"/>
      <c r="BV9" s="166"/>
      <c r="BW9" s="183">
        <v>0</v>
      </c>
      <c r="BX9" s="169">
        <v>0</v>
      </c>
      <c r="BY9" s="184"/>
      <c r="CA9" s="185">
        <v>1.7</v>
      </c>
      <c r="CB9" s="232" t="s">
        <v>426</v>
      </c>
      <c r="CC9" s="187"/>
      <c r="CD9" s="188">
        <v>0.2</v>
      </c>
      <c r="CE9" s="233" t="s">
        <v>426</v>
      </c>
      <c r="CF9" s="190"/>
      <c r="CG9" s="191">
        <v>0.2</v>
      </c>
      <c r="CH9" s="234" t="s">
        <v>426</v>
      </c>
      <c r="CI9" s="190"/>
      <c r="CJ9" s="235">
        <v>1.1000000000000001</v>
      </c>
      <c r="CL9" s="236"/>
      <c r="CM9" s="237"/>
      <c r="CN9" s="238"/>
      <c r="CO9">
        <v>0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1.7</v>
      </c>
      <c r="DT9" s="251"/>
      <c r="DU9" s="252"/>
      <c r="DV9" s="216"/>
      <c r="DW9" s="253">
        <v>1.8</v>
      </c>
      <c r="DX9" s="254">
        <v>0.2</v>
      </c>
      <c r="DY9" s="254"/>
      <c r="DZ9" s="255"/>
      <c r="EA9" s="216"/>
      <c r="EB9" s="256">
        <v>1.8</v>
      </c>
      <c r="EC9" s="257">
        <v>0.2</v>
      </c>
      <c r="ED9" s="257"/>
      <c r="EE9" s="258"/>
    </row>
    <row r="10" spans="1:135" x14ac:dyDescent="0.3">
      <c r="A10" s="20">
        <f t="shared" si="1"/>
        <v>60306</v>
      </c>
      <c r="B10" s="456" t="s">
        <v>34</v>
      </c>
      <c r="C10" s="457" t="s">
        <v>87</v>
      </c>
      <c r="D10" s="457" t="s">
        <v>271</v>
      </c>
      <c r="E10" s="457">
        <v>0</v>
      </c>
      <c r="F10" s="223">
        <v>3.8</v>
      </c>
      <c r="G10" s="183">
        <v>1</v>
      </c>
      <c r="H10" s="183"/>
      <c r="I10" s="183">
        <v>1</v>
      </c>
      <c r="J10" s="183"/>
      <c r="K10" s="183"/>
      <c r="L10" s="183"/>
      <c r="M10" s="183"/>
      <c r="N10" s="183"/>
      <c r="O10" s="224"/>
      <c r="P10" s="167">
        <v>0</v>
      </c>
      <c r="Q10" s="223">
        <v>1</v>
      </c>
      <c r="R10" s="225">
        <v>1</v>
      </c>
      <c r="S10" s="225">
        <v>1</v>
      </c>
      <c r="T10" s="168"/>
      <c r="U10" s="168"/>
      <c r="V10" s="168"/>
      <c r="W10" s="166"/>
      <c r="X10" s="183">
        <v>5</v>
      </c>
      <c r="Y10" s="169">
        <v>0</v>
      </c>
      <c r="Z10" s="170"/>
      <c r="AB10" s="223"/>
      <c r="AC10" s="183">
        <v>5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0</v>
      </c>
      <c r="AN10" s="225"/>
      <c r="AO10" s="225"/>
      <c r="AP10" s="168"/>
      <c r="AQ10" s="168"/>
      <c r="AR10" s="168"/>
      <c r="AS10" s="166"/>
      <c r="AT10" s="183">
        <v>0</v>
      </c>
      <c r="AU10" s="169">
        <v>0</v>
      </c>
      <c r="AV10" s="173"/>
      <c r="AX10" s="228"/>
      <c r="AY10" s="229"/>
      <c r="AZ10" s="229"/>
      <c r="BA10" s="229"/>
      <c r="BB10" s="229"/>
      <c r="BC10" s="230"/>
      <c r="BE10" s="231"/>
      <c r="BF10" s="183">
        <v>5</v>
      </c>
      <c r="BG10" s="183"/>
      <c r="BH10" s="183"/>
      <c r="BI10" s="183"/>
      <c r="BJ10" s="183"/>
      <c r="BK10" s="183"/>
      <c r="BL10" s="183"/>
      <c r="BM10" s="183"/>
      <c r="BN10" s="226"/>
      <c r="BO10" s="227"/>
      <c r="BP10" s="223"/>
      <c r="BQ10" s="225"/>
      <c r="BR10" s="225"/>
      <c r="BS10" s="168"/>
      <c r="BT10" s="168"/>
      <c r="BU10" s="168"/>
      <c r="BV10" s="166"/>
      <c r="BW10" s="183">
        <v>0</v>
      </c>
      <c r="BX10" s="169">
        <v>0</v>
      </c>
      <c r="BY10" s="184"/>
      <c r="CA10" s="185">
        <v>1.6</v>
      </c>
      <c r="CB10" s="232" t="s">
        <v>426</v>
      </c>
      <c r="CC10" s="187"/>
      <c r="CD10" s="188">
        <v>1</v>
      </c>
      <c r="CE10" s="233" t="s">
        <v>426</v>
      </c>
      <c r="CF10" s="190"/>
      <c r="CG10" s="191">
        <v>1</v>
      </c>
      <c r="CH10" s="234" t="s">
        <v>426</v>
      </c>
      <c r="CI10" s="190"/>
      <c r="CJ10" s="235">
        <v>1.4</v>
      </c>
      <c r="CL10" s="236"/>
      <c r="CM10" s="237"/>
      <c r="CN10" s="238"/>
      <c r="CO10">
        <v>0</v>
      </c>
      <c r="CP10" s="239"/>
      <c r="CQ10" s="240"/>
      <c r="CR10" s="240"/>
      <c r="CS10" s="240"/>
      <c r="CT10" s="241"/>
      <c r="CU10" s="242">
        <v>0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1.6</v>
      </c>
      <c r="DT10" s="251"/>
      <c r="DU10" s="252"/>
      <c r="DV10" s="216"/>
      <c r="DW10" s="253">
        <v>4.4000000000000004</v>
      </c>
      <c r="DX10" s="254">
        <v>1</v>
      </c>
      <c r="DY10" s="254"/>
      <c r="DZ10" s="255"/>
      <c r="EA10" s="216"/>
      <c r="EB10" s="256">
        <v>3.7</v>
      </c>
      <c r="EC10" s="257">
        <v>1</v>
      </c>
      <c r="ED10" s="257"/>
      <c r="EE10" s="258"/>
    </row>
    <row r="11" spans="1:135" x14ac:dyDescent="0.3">
      <c r="A11" s="20">
        <f t="shared" si="1"/>
        <v>60307</v>
      </c>
      <c r="B11" s="456" t="s">
        <v>121</v>
      </c>
      <c r="C11" s="457" t="s">
        <v>98</v>
      </c>
      <c r="D11" s="457" t="s">
        <v>107</v>
      </c>
      <c r="E11" s="457">
        <v>0</v>
      </c>
      <c r="F11" s="266">
        <v>2.5</v>
      </c>
      <c r="G11" s="267">
        <v>1</v>
      </c>
      <c r="H11" s="268"/>
      <c r="I11" s="268">
        <v>2.6</v>
      </c>
      <c r="J11" s="268"/>
      <c r="K11" s="268"/>
      <c r="L11" s="268"/>
      <c r="M11" s="268"/>
      <c r="N11" s="268"/>
      <c r="O11" s="224"/>
      <c r="P11" s="167">
        <v>0</v>
      </c>
      <c r="Q11" s="266">
        <v>1</v>
      </c>
      <c r="R11" s="269">
        <v>1</v>
      </c>
      <c r="S11" s="269">
        <v>1</v>
      </c>
      <c r="T11" s="169"/>
      <c r="U11" s="169"/>
      <c r="V11" s="169"/>
      <c r="W11" s="166"/>
      <c r="X11" s="183">
        <v>5</v>
      </c>
      <c r="Y11" s="169">
        <v>0</v>
      </c>
      <c r="Z11" s="170"/>
      <c r="AB11" s="266"/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0</v>
      </c>
      <c r="AN11" s="269"/>
      <c r="AO11" s="269"/>
      <c r="AP11" s="169"/>
      <c r="AQ11" s="169"/>
      <c r="AR11" s="169"/>
      <c r="AS11" s="166"/>
      <c r="AT11" s="183">
        <v>0</v>
      </c>
      <c r="AU11" s="169">
        <v>0</v>
      </c>
      <c r="AV11" s="173"/>
      <c r="AX11" s="228"/>
      <c r="AY11" s="229"/>
      <c r="AZ11" s="229"/>
      <c r="BA11" s="229"/>
      <c r="BB11" s="229"/>
      <c r="BC11" s="230"/>
      <c r="BE11" s="270"/>
      <c r="BF11" s="268">
        <v>1</v>
      </c>
      <c r="BG11" s="268"/>
      <c r="BH11" s="268"/>
      <c r="BI11" s="268"/>
      <c r="BJ11" s="268"/>
      <c r="BK11" s="268"/>
      <c r="BL11" s="268"/>
      <c r="BM11" s="268"/>
      <c r="BN11" s="226"/>
      <c r="BO11" s="227"/>
      <c r="BP11" s="223"/>
      <c r="BQ11" s="269"/>
      <c r="BR11" s="269"/>
      <c r="BS11" s="169"/>
      <c r="BT11" s="169"/>
      <c r="BU11" s="169"/>
      <c r="BV11" s="166"/>
      <c r="BW11" s="183">
        <v>0</v>
      </c>
      <c r="BX11" s="169">
        <v>0</v>
      </c>
      <c r="BY11" s="184"/>
      <c r="CA11" s="185">
        <v>1.6</v>
      </c>
      <c r="CB11" s="232" t="s">
        <v>426</v>
      </c>
      <c r="CC11" s="187"/>
      <c r="CD11" s="188">
        <v>0.2</v>
      </c>
      <c r="CE11" s="233" t="s">
        <v>426</v>
      </c>
      <c r="CF11" s="190"/>
      <c r="CG11" s="191">
        <v>0.2</v>
      </c>
      <c r="CH11" s="234" t="s">
        <v>426</v>
      </c>
      <c r="CI11" s="190"/>
      <c r="CJ11" s="235">
        <v>1.1000000000000001</v>
      </c>
      <c r="CL11" s="236"/>
      <c r="CM11" s="237"/>
      <c r="CN11" s="238"/>
      <c r="CO11">
        <v>0</v>
      </c>
      <c r="CP11" s="239"/>
      <c r="CQ11" s="240"/>
      <c r="CR11" s="240"/>
      <c r="CS11" s="240"/>
      <c r="CT11" s="241"/>
      <c r="CU11" s="242">
        <v>0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1.6</v>
      </c>
      <c r="DT11" s="251"/>
      <c r="DU11" s="252"/>
      <c r="DV11" s="216"/>
      <c r="DW11" s="253">
        <v>1.8</v>
      </c>
      <c r="DX11" s="254">
        <v>0.2</v>
      </c>
      <c r="DY11" s="254"/>
      <c r="DZ11" s="255"/>
      <c r="EA11" s="216"/>
      <c r="EB11" s="256">
        <v>2.2000000000000002</v>
      </c>
      <c r="EC11" s="257">
        <v>0.2</v>
      </c>
      <c r="ED11" s="257"/>
      <c r="EE11" s="258"/>
    </row>
    <row r="12" spans="1:135" x14ac:dyDescent="0.3">
      <c r="A12" s="20">
        <f t="shared" si="1"/>
        <v>60308</v>
      </c>
      <c r="B12" s="456" t="s">
        <v>98</v>
      </c>
      <c r="C12" s="457" t="s">
        <v>179</v>
      </c>
      <c r="D12" s="457" t="s">
        <v>272</v>
      </c>
      <c r="E12" s="457" t="s">
        <v>26</v>
      </c>
      <c r="F12" s="266">
        <v>4.7</v>
      </c>
      <c r="G12" s="271">
        <v>1</v>
      </c>
      <c r="H12" s="268"/>
      <c r="I12" s="268">
        <v>1</v>
      </c>
      <c r="J12" s="263"/>
      <c r="K12" s="264"/>
      <c r="L12" s="264"/>
      <c r="M12" s="268"/>
      <c r="N12" s="268"/>
      <c r="O12" s="224"/>
      <c r="P12" s="167">
        <v>0</v>
      </c>
      <c r="Q12" s="266">
        <v>1</v>
      </c>
      <c r="R12" s="269">
        <v>1</v>
      </c>
      <c r="S12" s="269">
        <v>1</v>
      </c>
      <c r="T12" s="169"/>
      <c r="U12" s="169"/>
      <c r="V12" s="169"/>
      <c r="W12" s="166"/>
      <c r="X12" s="183">
        <v>5</v>
      </c>
      <c r="Y12" s="169">
        <v>0</v>
      </c>
      <c r="Z12" s="170"/>
      <c r="AB12" s="266"/>
      <c r="AC12" s="268">
        <v>4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0</v>
      </c>
      <c r="AN12" s="269"/>
      <c r="AO12" s="269"/>
      <c r="AP12" s="169"/>
      <c r="AQ12" s="169"/>
      <c r="AR12" s="169"/>
      <c r="AS12" s="166"/>
      <c r="AT12" s="183">
        <v>0</v>
      </c>
      <c r="AU12" s="169">
        <v>0</v>
      </c>
      <c r="AV12" s="173"/>
      <c r="AX12" s="228"/>
      <c r="AY12" s="229"/>
      <c r="AZ12" s="229"/>
      <c r="BA12" s="229"/>
      <c r="BB12" s="229"/>
      <c r="BC12" s="230"/>
      <c r="BE12" s="270"/>
      <c r="BF12" s="268">
        <v>1</v>
      </c>
      <c r="BG12" s="268"/>
      <c r="BH12" s="268"/>
      <c r="BI12" s="268"/>
      <c r="BJ12" s="268"/>
      <c r="BK12" s="268"/>
      <c r="BL12" s="268"/>
      <c r="BM12" s="268"/>
      <c r="BN12" s="226"/>
      <c r="BO12" s="227"/>
      <c r="BP12" s="223"/>
      <c r="BQ12" s="269"/>
      <c r="BR12" s="269"/>
      <c r="BS12" s="169"/>
      <c r="BT12" s="169"/>
      <c r="BU12" s="169"/>
      <c r="BV12" s="166"/>
      <c r="BW12" s="183">
        <v>0</v>
      </c>
      <c r="BX12" s="169">
        <v>0</v>
      </c>
      <c r="BY12" s="184"/>
      <c r="CA12" s="185">
        <v>1.7</v>
      </c>
      <c r="CB12" s="232" t="s">
        <v>426</v>
      </c>
      <c r="CC12" s="187"/>
      <c r="CD12" s="188">
        <v>0.8</v>
      </c>
      <c r="CE12" s="233" t="s">
        <v>426</v>
      </c>
      <c r="CF12" s="190"/>
      <c r="CG12" s="191">
        <v>0.2</v>
      </c>
      <c r="CH12" s="234" t="s">
        <v>426</v>
      </c>
      <c r="CI12" s="190"/>
      <c r="CJ12" s="235">
        <v>1.2</v>
      </c>
      <c r="CL12" s="236"/>
      <c r="CM12" s="237"/>
      <c r="CN12" s="238"/>
      <c r="CO12">
        <v>0</v>
      </c>
      <c r="CP12" s="239"/>
      <c r="CQ12" s="240"/>
      <c r="CR12" s="240"/>
      <c r="CS12" s="240"/>
      <c r="CT12" s="241"/>
      <c r="CU12" s="242">
        <v>0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1.7</v>
      </c>
      <c r="DT12" s="251"/>
      <c r="DU12" s="252"/>
      <c r="DV12" s="216"/>
      <c r="DW12" s="253">
        <v>1.8</v>
      </c>
      <c r="DX12" s="254">
        <v>0.8</v>
      </c>
      <c r="DY12" s="254"/>
      <c r="DZ12" s="255"/>
      <c r="EA12" s="216"/>
      <c r="EB12" s="256">
        <v>1.8</v>
      </c>
      <c r="EC12" s="257">
        <v>0.2</v>
      </c>
      <c r="ED12" s="257"/>
      <c r="EE12" s="258"/>
    </row>
    <row r="13" spans="1:135" x14ac:dyDescent="0.3">
      <c r="A13" s="20">
        <f t="shared" si="1"/>
        <v>60309</v>
      </c>
      <c r="B13" s="456" t="s">
        <v>273</v>
      </c>
      <c r="C13" s="457" t="s">
        <v>96</v>
      </c>
      <c r="D13" s="457" t="s">
        <v>138</v>
      </c>
      <c r="E13" s="457" t="s">
        <v>170</v>
      </c>
      <c r="F13" s="223">
        <v>1</v>
      </c>
      <c r="G13" s="183">
        <v>1</v>
      </c>
      <c r="H13" s="183"/>
      <c r="I13" s="183">
        <v>1</v>
      </c>
      <c r="J13" s="183"/>
      <c r="K13" s="183"/>
      <c r="L13" s="183"/>
      <c r="M13" s="183"/>
      <c r="N13" s="183"/>
      <c r="O13" s="224"/>
      <c r="P13" s="167">
        <v>0</v>
      </c>
      <c r="Q13" s="223">
        <v>1</v>
      </c>
      <c r="R13" s="225">
        <v>1</v>
      </c>
      <c r="S13" s="225">
        <v>1</v>
      </c>
      <c r="T13" s="168"/>
      <c r="U13" s="168"/>
      <c r="V13" s="168"/>
      <c r="W13" s="166"/>
      <c r="X13" s="183">
        <v>5</v>
      </c>
      <c r="Y13" s="169">
        <v>0</v>
      </c>
      <c r="Z13" s="170"/>
      <c r="AB13" s="223"/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0</v>
      </c>
      <c r="AN13" s="225"/>
      <c r="AO13" s="225"/>
      <c r="AP13" s="168"/>
      <c r="AQ13" s="168"/>
      <c r="AR13" s="168"/>
      <c r="AS13" s="166"/>
      <c r="AT13" s="183">
        <v>0</v>
      </c>
      <c r="AU13" s="169">
        <v>0</v>
      </c>
      <c r="AV13" s="173"/>
      <c r="AX13" s="228"/>
      <c r="AY13" s="229"/>
      <c r="AZ13" s="229"/>
      <c r="BA13" s="229"/>
      <c r="BB13" s="229"/>
      <c r="BC13" s="230"/>
      <c r="BE13" s="231"/>
      <c r="BF13" s="183">
        <v>1</v>
      </c>
      <c r="BG13" s="183"/>
      <c r="BH13" s="183"/>
      <c r="BI13" s="183"/>
      <c r="BJ13" s="183"/>
      <c r="BK13" s="183"/>
      <c r="BL13" s="183"/>
      <c r="BM13" s="183"/>
      <c r="BN13" s="226"/>
      <c r="BO13" s="227"/>
      <c r="BP13" s="223"/>
      <c r="BQ13" s="225"/>
      <c r="BR13" s="225"/>
      <c r="BS13" s="168"/>
      <c r="BT13" s="168"/>
      <c r="BU13" s="168"/>
      <c r="BV13" s="166"/>
      <c r="BW13" s="183">
        <v>0</v>
      </c>
      <c r="BX13" s="169">
        <v>0</v>
      </c>
      <c r="BY13" s="184"/>
      <c r="CA13" s="185">
        <v>1.3</v>
      </c>
      <c r="CB13" s="232" t="s">
        <v>426</v>
      </c>
      <c r="CC13" s="187"/>
      <c r="CD13" s="188">
        <v>0.2</v>
      </c>
      <c r="CE13" s="233" t="s">
        <v>426</v>
      </c>
      <c r="CF13" s="190"/>
      <c r="CG13" s="191">
        <v>0.2</v>
      </c>
      <c r="CH13" s="234" t="s">
        <v>426</v>
      </c>
      <c r="CI13" s="190"/>
      <c r="CJ13" s="235">
        <v>0.9</v>
      </c>
      <c r="CL13" s="236"/>
      <c r="CM13" s="237"/>
      <c r="CN13" s="238"/>
      <c r="CO13">
        <v>0</v>
      </c>
      <c r="CP13" s="239"/>
      <c r="CQ13" s="240"/>
      <c r="CR13" s="240"/>
      <c r="CS13" s="240"/>
      <c r="CT13" s="241"/>
      <c r="CU13" s="242">
        <v>0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1.3</v>
      </c>
      <c r="DT13" s="251"/>
      <c r="DU13" s="252"/>
      <c r="DV13" s="216"/>
      <c r="DW13" s="253">
        <v>2.9</v>
      </c>
      <c r="DX13" s="254">
        <v>0.2</v>
      </c>
      <c r="DY13" s="254"/>
      <c r="DZ13" s="255"/>
      <c r="EA13" s="216"/>
      <c r="EB13" s="256">
        <v>2.2999999999999998</v>
      </c>
      <c r="EC13" s="257">
        <v>0.2</v>
      </c>
      <c r="ED13" s="257"/>
      <c r="EE13" s="258"/>
    </row>
    <row r="14" spans="1:135" x14ac:dyDescent="0.3">
      <c r="A14" s="20">
        <f t="shared" si="1"/>
        <v>60310</v>
      </c>
      <c r="B14" s="456" t="s">
        <v>274</v>
      </c>
      <c r="C14" s="457" t="s">
        <v>49</v>
      </c>
      <c r="D14" s="457" t="s">
        <v>275</v>
      </c>
      <c r="E14" s="457">
        <v>0</v>
      </c>
      <c r="F14" s="223">
        <v>1</v>
      </c>
      <c r="G14" s="183">
        <v>1</v>
      </c>
      <c r="H14" s="183"/>
      <c r="I14" s="183">
        <v>1</v>
      </c>
      <c r="J14" s="183"/>
      <c r="K14" s="183"/>
      <c r="L14" s="183"/>
      <c r="M14" s="183"/>
      <c r="N14" s="183"/>
      <c r="O14" s="224"/>
      <c r="P14" s="167">
        <v>0</v>
      </c>
      <c r="Q14" s="223">
        <v>1</v>
      </c>
      <c r="R14" s="225">
        <v>1</v>
      </c>
      <c r="S14" s="225">
        <v>1</v>
      </c>
      <c r="T14" s="168"/>
      <c r="U14" s="168"/>
      <c r="V14" s="168"/>
      <c r="W14" s="166"/>
      <c r="X14" s="183">
        <v>5</v>
      </c>
      <c r="Y14" s="169">
        <v>0</v>
      </c>
      <c r="Z14" s="170"/>
      <c r="AB14" s="223"/>
      <c r="AC14" s="183">
        <v>1</v>
      </c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0</v>
      </c>
      <c r="AN14" s="225"/>
      <c r="AO14" s="225"/>
      <c r="AP14" s="168"/>
      <c r="AQ14" s="168"/>
      <c r="AR14" s="168"/>
      <c r="AS14" s="166"/>
      <c r="AT14" s="183">
        <v>0</v>
      </c>
      <c r="AU14" s="169">
        <v>0</v>
      </c>
      <c r="AV14" s="173"/>
      <c r="AX14" s="228"/>
      <c r="AY14" s="229"/>
      <c r="AZ14" s="229"/>
      <c r="BA14" s="229"/>
      <c r="BB14" s="229"/>
      <c r="BC14" s="230"/>
      <c r="BE14" s="231"/>
      <c r="BF14" s="183">
        <v>1</v>
      </c>
      <c r="BG14" s="183"/>
      <c r="BH14" s="183"/>
      <c r="BI14" s="183"/>
      <c r="BJ14" s="183"/>
      <c r="BK14" s="183"/>
      <c r="BL14" s="183"/>
      <c r="BM14" s="183"/>
      <c r="BN14" s="226"/>
      <c r="BO14" s="227"/>
      <c r="BP14" s="223"/>
      <c r="BQ14" s="225"/>
      <c r="BR14" s="225"/>
      <c r="BS14" s="168"/>
      <c r="BT14" s="168"/>
      <c r="BU14" s="168"/>
      <c r="BV14" s="166"/>
      <c r="BW14" s="183">
        <v>0</v>
      </c>
      <c r="BX14" s="169">
        <v>0</v>
      </c>
      <c r="BY14" s="184"/>
      <c r="CA14" s="185">
        <v>1.3</v>
      </c>
      <c r="CB14" s="232" t="s">
        <v>426</v>
      </c>
      <c r="CC14" s="187"/>
      <c r="CD14" s="188">
        <v>0.2</v>
      </c>
      <c r="CE14" s="233" t="s">
        <v>426</v>
      </c>
      <c r="CF14" s="190"/>
      <c r="CG14" s="191">
        <v>0.2</v>
      </c>
      <c r="CH14" s="234" t="s">
        <v>426</v>
      </c>
      <c r="CI14" s="190"/>
      <c r="CJ14" s="235">
        <v>0.9</v>
      </c>
      <c r="CL14" s="236"/>
      <c r="CM14" s="237"/>
      <c r="CN14" s="238"/>
      <c r="CO14">
        <v>0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/>
      <c r="DU14" s="252"/>
      <c r="DV14" s="216"/>
      <c r="DW14" s="253">
        <v>3.1</v>
      </c>
      <c r="DX14" s="254">
        <v>0.2</v>
      </c>
      <c r="DY14" s="254"/>
      <c r="DZ14" s="255"/>
      <c r="EA14" s="216"/>
      <c r="EB14" s="256">
        <v>3.1</v>
      </c>
      <c r="EC14" s="257">
        <v>0.2</v>
      </c>
      <c r="ED14" s="257"/>
      <c r="EE14" s="258"/>
    </row>
    <row r="15" spans="1:135" x14ac:dyDescent="0.3">
      <c r="A15" s="20">
        <f t="shared" si="1"/>
        <v>60311</v>
      </c>
      <c r="B15" s="456" t="s">
        <v>274</v>
      </c>
      <c r="C15" s="457" t="s">
        <v>94</v>
      </c>
      <c r="D15" s="457" t="s">
        <v>22</v>
      </c>
      <c r="E15" s="457" t="s">
        <v>276</v>
      </c>
      <c r="F15" s="266">
        <v>1</v>
      </c>
      <c r="G15" s="268">
        <v>5</v>
      </c>
      <c r="H15" s="268"/>
      <c r="I15" s="268">
        <v>1</v>
      </c>
      <c r="J15" s="268"/>
      <c r="K15" s="268"/>
      <c r="L15" s="268"/>
      <c r="M15" s="268"/>
      <c r="N15" s="268"/>
      <c r="O15" s="224"/>
      <c r="P15" s="167">
        <v>0</v>
      </c>
      <c r="Q15" s="266">
        <v>3.7</v>
      </c>
      <c r="R15" s="269">
        <v>1</v>
      </c>
      <c r="S15" s="269">
        <v>1</v>
      </c>
      <c r="T15" s="169"/>
      <c r="U15" s="169"/>
      <c r="V15" s="169"/>
      <c r="W15" s="166"/>
      <c r="X15" s="183">
        <v>5</v>
      </c>
      <c r="Y15" s="169">
        <v>0</v>
      </c>
      <c r="Z15" s="170"/>
      <c r="AB15" s="266"/>
      <c r="AC15" s="268">
        <v>5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0</v>
      </c>
      <c r="AN15" s="269"/>
      <c r="AO15" s="269"/>
      <c r="AP15" s="169"/>
      <c r="AQ15" s="169"/>
      <c r="AR15" s="169"/>
      <c r="AS15" s="166"/>
      <c r="AT15" s="183">
        <v>0</v>
      </c>
      <c r="AU15" s="169">
        <v>0</v>
      </c>
      <c r="AV15" s="173"/>
      <c r="AX15" s="228"/>
      <c r="AY15" s="229"/>
      <c r="AZ15" s="229"/>
      <c r="BA15" s="229"/>
      <c r="BB15" s="229"/>
      <c r="BC15" s="230"/>
      <c r="BE15" s="270"/>
      <c r="BF15" s="268">
        <v>1</v>
      </c>
      <c r="BG15" s="268"/>
      <c r="BH15" s="268"/>
      <c r="BI15" s="268"/>
      <c r="BJ15" s="268"/>
      <c r="BK15" s="268"/>
      <c r="BL15" s="268"/>
      <c r="BM15" s="268"/>
      <c r="BN15" s="226"/>
      <c r="BO15" s="227"/>
      <c r="BP15" s="223"/>
      <c r="BQ15" s="269"/>
      <c r="BR15" s="269"/>
      <c r="BS15" s="169"/>
      <c r="BT15" s="169"/>
      <c r="BU15" s="169"/>
      <c r="BV15" s="166"/>
      <c r="BW15" s="183">
        <v>0</v>
      </c>
      <c r="BX15" s="169">
        <v>0</v>
      </c>
      <c r="BY15" s="184"/>
      <c r="CA15" s="185">
        <v>2.1</v>
      </c>
      <c r="CB15" s="232" t="s">
        <v>426</v>
      </c>
      <c r="CC15" s="187"/>
      <c r="CD15" s="188">
        <v>1</v>
      </c>
      <c r="CE15" s="233" t="s">
        <v>426</v>
      </c>
      <c r="CF15" s="190"/>
      <c r="CG15" s="191">
        <v>0.2</v>
      </c>
      <c r="CH15" s="234" t="s">
        <v>426</v>
      </c>
      <c r="CI15" s="190"/>
      <c r="CJ15" s="235">
        <v>1.5</v>
      </c>
      <c r="CL15" s="236"/>
      <c r="CM15" s="237"/>
      <c r="CN15" s="238"/>
      <c r="CO15">
        <v>0</v>
      </c>
      <c r="CP15" s="239"/>
      <c r="CQ15" s="240"/>
      <c r="CR15" s="240"/>
      <c r="CS15" s="240"/>
      <c r="CT15" s="241"/>
      <c r="CU15" s="242">
        <v>0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2.1</v>
      </c>
      <c r="DT15" s="251"/>
      <c r="DU15" s="252"/>
      <c r="DV15" s="216"/>
      <c r="DW15" s="253">
        <v>1.8</v>
      </c>
      <c r="DX15" s="254">
        <v>1</v>
      </c>
      <c r="DY15" s="254"/>
      <c r="DZ15" s="255"/>
      <c r="EA15" s="216"/>
      <c r="EB15" s="256">
        <v>2.4</v>
      </c>
      <c r="EC15" s="257">
        <v>0.2</v>
      </c>
      <c r="ED15" s="257"/>
      <c r="EE15" s="258"/>
    </row>
    <row r="16" spans="1:135" x14ac:dyDescent="0.3">
      <c r="A16" s="20">
        <f t="shared" si="1"/>
        <v>60312</v>
      </c>
      <c r="B16" s="456" t="s">
        <v>25</v>
      </c>
      <c r="C16" s="457" t="s">
        <v>61</v>
      </c>
      <c r="D16" s="457" t="s">
        <v>139</v>
      </c>
      <c r="E16" s="457">
        <v>0</v>
      </c>
      <c r="F16" s="223">
        <v>5</v>
      </c>
      <c r="G16" s="183">
        <v>5</v>
      </c>
      <c r="H16" s="183"/>
      <c r="I16" s="183">
        <v>4.5</v>
      </c>
      <c r="J16" s="183"/>
      <c r="K16" s="183"/>
      <c r="L16" s="183"/>
      <c r="M16" s="183"/>
      <c r="N16" s="183"/>
      <c r="O16" s="224"/>
      <c r="P16" s="167">
        <v>0</v>
      </c>
      <c r="Q16" s="223">
        <v>3.6</v>
      </c>
      <c r="R16" s="225">
        <v>2.5</v>
      </c>
      <c r="S16" s="225">
        <v>3.8</v>
      </c>
      <c r="T16" s="168"/>
      <c r="U16" s="168"/>
      <c r="V16" s="168"/>
      <c r="W16" s="166"/>
      <c r="X16" s="183">
        <v>5</v>
      </c>
      <c r="Y16" s="169">
        <v>0</v>
      </c>
      <c r="Z16" s="170"/>
      <c r="AB16" s="223"/>
      <c r="AC16" s="183">
        <v>1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0</v>
      </c>
      <c r="AN16" s="225"/>
      <c r="AO16" s="225"/>
      <c r="AP16" s="168"/>
      <c r="AQ16" s="168"/>
      <c r="AR16" s="168"/>
      <c r="AS16" s="166"/>
      <c r="AT16" s="183">
        <v>0</v>
      </c>
      <c r="AU16" s="169">
        <v>0</v>
      </c>
      <c r="AV16" s="173"/>
      <c r="AX16" s="228"/>
      <c r="AY16" s="229"/>
      <c r="AZ16" s="229"/>
      <c r="BA16" s="229"/>
      <c r="BB16" s="229"/>
      <c r="BC16" s="230"/>
      <c r="BE16" s="231"/>
      <c r="BF16" s="183">
        <v>4</v>
      </c>
      <c r="BG16" s="183"/>
      <c r="BH16" s="183"/>
      <c r="BI16" s="183"/>
      <c r="BJ16" s="183"/>
      <c r="BK16" s="183"/>
      <c r="BL16" s="183"/>
      <c r="BM16" s="183"/>
      <c r="BN16" s="226"/>
      <c r="BO16" s="227"/>
      <c r="BP16" s="223"/>
      <c r="BQ16" s="225"/>
      <c r="BR16" s="225"/>
      <c r="BS16" s="168"/>
      <c r="BT16" s="168"/>
      <c r="BU16" s="168"/>
      <c r="BV16" s="166"/>
      <c r="BW16" s="183">
        <v>0</v>
      </c>
      <c r="BX16" s="169">
        <v>0</v>
      </c>
      <c r="BY16" s="184"/>
      <c r="CA16" s="185">
        <v>3.6</v>
      </c>
      <c r="CB16" s="232" t="s">
        <v>424</v>
      </c>
      <c r="CC16" s="187"/>
      <c r="CD16" s="188">
        <v>0.2</v>
      </c>
      <c r="CE16" s="233" t="s">
        <v>426</v>
      </c>
      <c r="CF16" s="190"/>
      <c r="CG16" s="191">
        <v>0.8</v>
      </c>
      <c r="CH16" s="234" t="s">
        <v>426</v>
      </c>
      <c r="CI16" s="190"/>
      <c r="CJ16" s="235">
        <v>2.4</v>
      </c>
      <c r="CL16" s="236"/>
      <c r="CM16" s="237"/>
      <c r="CN16" s="238"/>
      <c r="CO16">
        <v>0</v>
      </c>
      <c r="CP16" s="239"/>
      <c r="CQ16" s="240"/>
      <c r="CR16" s="240"/>
      <c r="CS16" s="240"/>
      <c r="CT16" s="241"/>
      <c r="CU16" s="242">
        <v>0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4</v>
      </c>
      <c r="DS16" s="251">
        <v>3.6</v>
      </c>
      <c r="DT16" s="251"/>
      <c r="DU16" s="252"/>
      <c r="DV16" s="216"/>
      <c r="DW16" s="253">
        <v>3.4</v>
      </c>
      <c r="DX16" s="254">
        <v>0.2</v>
      </c>
      <c r="DY16" s="254"/>
      <c r="DZ16" s="255"/>
      <c r="EA16" s="216"/>
      <c r="EB16" s="256">
        <v>2.8</v>
      </c>
      <c r="EC16" s="257">
        <v>0.8</v>
      </c>
      <c r="ED16" s="257"/>
      <c r="EE16" s="258"/>
    </row>
    <row r="17" spans="1:135" x14ac:dyDescent="0.3">
      <c r="A17" s="20">
        <f t="shared" si="1"/>
        <v>60313</v>
      </c>
      <c r="B17" s="456" t="s">
        <v>277</v>
      </c>
      <c r="C17" s="457" t="s">
        <v>158</v>
      </c>
      <c r="D17" s="457" t="s">
        <v>130</v>
      </c>
      <c r="E17" s="457" t="s">
        <v>166</v>
      </c>
      <c r="F17" s="223">
        <v>1</v>
      </c>
      <c r="G17" s="183">
        <v>1</v>
      </c>
      <c r="H17" s="183"/>
      <c r="I17" s="183">
        <v>1</v>
      </c>
      <c r="J17" s="183"/>
      <c r="K17" s="183"/>
      <c r="L17" s="183"/>
      <c r="M17" s="183"/>
      <c r="N17" s="183"/>
      <c r="O17" s="224"/>
      <c r="P17" s="167">
        <v>0</v>
      </c>
      <c r="Q17" s="223">
        <v>1</v>
      </c>
      <c r="R17" s="225">
        <v>1</v>
      </c>
      <c r="S17" s="225">
        <v>1</v>
      </c>
      <c r="T17" s="168"/>
      <c r="U17" s="168"/>
      <c r="V17" s="168"/>
      <c r="W17" s="166"/>
      <c r="X17" s="183">
        <v>5</v>
      </c>
      <c r="Y17" s="169">
        <v>0</v>
      </c>
      <c r="Z17" s="170"/>
      <c r="AB17" s="223"/>
      <c r="AC17" s="183">
        <v>1</v>
      </c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0</v>
      </c>
      <c r="AN17" s="225"/>
      <c r="AO17" s="225"/>
      <c r="AP17" s="168"/>
      <c r="AQ17" s="168"/>
      <c r="AR17" s="168"/>
      <c r="AS17" s="166"/>
      <c r="AT17" s="183">
        <v>0</v>
      </c>
      <c r="AU17" s="169">
        <v>0</v>
      </c>
      <c r="AV17" s="173"/>
      <c r="AX17" s="228"/>
      <c r="AY17" s="229"/>
      <c r="AZ17" s="229"/>
      <c r="BA17" s="229"/>
      <c r="BB17" s="229"/>
      <c r="BC17" s="230"/>
      <c r="BE17" s="231"/>
      <c r="BF17" s="183">
        <v>1</v>
      </c>
      <c r="BG17" s="183"/>
      <c r="BH17" s="183"/>
      <c r="BI17" s="183"/>
      <c r="BJ17" s="183"/>
      <c r="BK17" s="183"/>
      <c r="BL17" s="183"/>
      <c r="BM17" s="183"/>
      <c r="BN17" s="226"/>
      <c r="BO17" s="227"/>
      <c r="BP17" s="223"/>
      <c r="BQ17" s="225"/>
      <c r="BR17" s="225"/>
      <c r="BS17" s="168"/>
      <c r="BT17" s="168"/>
      <c r="BU17" s="168"/>
      <c r="BV17" s="166"/>
      <c r="BW17" s="183">
        <v>0</v>
      </c>
      <c r="BX17" s="169">
        <v>0</v>
      </c>
      <c r="BY17" s="184"/>
      <c r="CA17" s="185">
        <v>1.3</v>
      </c>
      <c r="CB17" s="232" t="s">
        <v>426</v>
      </c>
      <c r="CC17" s="187"/>
      <c r="CD17" s="188">
        <v>0.2</v>
      </c>
      <c r="CE17" s="233" t="s">
        <v>426</v>
      </c>
      <c r="CF17" s="190"/>
      <c r="CG17" s="191">
        <v>0.2</v>
      </c>
      <c r="CH17" s="234" t="s">
        <v>426</v>
      </c>
      <c r="CI17" s="190"/>
      <c r="CJ17" s="235">
        <v>0.9</v>
      </c>
      <c r="CL17" s="236"/>
      <c r="CM17" s="237"/>
      <c r="CN17" s="238"/>
      <c r="CO17">
        <v>0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/>
      <c r="DU17" s="252"/>
      <c r="DV17" s="216"/>
      <c r="DW17" s="253">
        <v>1.8</v>
      </c>
      <c r="DX17" s="254">
        <v>0.2</v>
      </c>
      <c r="DY17" s="254"/>
      <c r="DZ17" s="255"/>
      <c r="EA17" s="216"/>
      <c r="EB17" s="256">
        <v>1.8</v>
      </c>
      <c r="EC17" s="257">
        <v>0.2</v>
      </c>
      <c r="ED17" s="257"/>
      <c r="EE17" s="258"/>
    </row>
    <row r="18" spans="1:135" x14ac:dyDescent="0.3">
      <c r="A18" s="20">
        <f t="shared" si="1"/>
        <v>60314</v>
      </c>
      <c r="B18" s="456" t="s">
        <v>147</v>
      </c>
      <c r="C18" s="457" t="s">
        <v>177</v>
      </c>
      <c r="D18" s="457" t="s">
        <v>278</v>
      </c>
      <c r="E18" s="457">
        <v>0</v>
      </c>
      <c r="F18" s="223">
        <v>1</v>
      </c>
      <c r="G18" s="183">
        <v>5</v>
      </c>
      <c r="H18" s="183"/>
      <c r="I18" s="183">
        <v>1</v>
      </c>
      <c r="J18" s="183"/>
      <c r="K18" s="183"/>
      <c r="L18" s="183"/>
      <c r="M18" s="183"/>
      <c r="N18" s="183"/>
      <c r="O18" s="224"/>
      <c r="P18" s="167">
        <v>0</v>
      </c>
      <c r="Q18" s="223">
        <v>3.8</v>
      </c>
      <c r="R18" s="225">
        <v>2.5</v>
      </c>
      <c r="S18" s="225">
        <v>5</v>
      </c>
      <c r="T18" s="168"/>
      <c r="U18" s="168"/>
      <c r="V18" s="168"/>
      <c r="W18" s="166"/>
      <c r="X18" s="183">
        <v>5</v>
      </c>
      <c r="Y18" s="169">
        <v>0</v>
      </c>
      <c r="Z18" s="170"/>
      <c r="AB18" s="223"/>
      <c r="AC18" s="183">
        <v>5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0</v>
      </c>
      <c r="AN18" s="225"/>
      <c r="AO18" s="225"/>
      <c r="AP18" s="168"/>
      <c r="AQ18" s="168"/>
      <c r="AR18" s="168"/>
      <c r="AS18" s="166"/>
      <c r="AT18" s="183">
        <v>0</v>
      </c>
      <c r="AU18" s="169">
        <v>0</v>
      </c>
      <c r="AV18" s="173"/>
      <c r="AX18" s="228"/>
      <c r="AY18" s="229"/>
      <c r="AZ18" s="229"/>
      <c r="BA18" s="229"/>
      <c r="BB18" s="229"/>
      <c r="BC18" s="230"/>
      <c r="BE18" s="271"/>
      <c r="BF18" s="183">
        <v>4</v>
      </c>
      <c r="BG18" s="183"/>
      <c r="BH18" s="183"/>
      <c r="BI18" s="183"/>
      <c r="BJ18" s="183"/>
      <c r="BK18" s="183"/>
      <c r="BL18" s="183"/>
      <c r="BM18" s="183"/>
      <c r="BN18" s="226"/>
      <c r="BO18" s="227"/>
      <c r="BP18" s="223"/>
      <c r="BQ18" s="225"/>
      <c r="BR18" s="225"/>
      <c r="BS18" s="168"/>
      <c r="BT18" s="168"/>
      <c r="BU18" s="168"/>
      <c r="BV18" s="166"/>
      <c r="BW18" s="183">
        <v>0</v>
      </c>
      <c r="BX18" s="169">
        <v>0</v>
      </c>
      <c r="BY18" s="184"/>
      <c r="CA18" s="185">
        <v>3</v>
      </c>
      <c r="CB18" s="232" t="s">
        <v>426</v>
      </c>
      <c r="CC18" s="187"/>
      <c r="CD18" s="188">
        <v>1</v>
      </c>
      <c r="CE18" s="233" t="s">
        <v>426</v>
      </c>
      <c r="CF18" s="190"/>
      <c r="CG18" s="191">
        <v>0.8</v>
      </c>
      <c r="CH18" s="234" t="s">
        <v>426</v>
      </c>
      <c r="CI18" s="190"/>
      <c r="CJ18" s="235">
        <v>2.1</v>
      </c>
      <c r="CL18" s="236"/>
      <c r="CM18" s="237"/>
      <c r="CN18" s="238"/>
      <c r="CO18">
        <v>0</v>
      </c>
      <c r="CP18" s="239"/>
      <c r="CQ18" s="240"/>
      <c r="CR18" s="240"/>
      <c r="CS18" s="240"/>
      <c r="CT18" s="241"/>
      <c r="CU18" s="242">
        <v>0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3.7</v>
      </c>
      <c r="DS18" s="251">
        <v>3</v>
      </c>
      <c r="DT18" s="251"/>
      <c r="DU18" s="252"/>
      <c r="DV18" s="216"/>
      <c r="DW18" s="253">
        <v>3.1</v>
      </c>
      <c r="DX18" s="254">
        <v>1</v>
      </c>
      <c r="DY18" s="254"/>
      <c r="DZ18" s="255"/>
      <c r="EA18" s="216"/>
      <c r="EB18" s="256">
        <v>3.6</v>
      </c>
      <c r="EC18" s="257">
        <v>0.8</v>
      </c>
      <c r="ED18" s="257"/>
      <c r="EE18" s="258"/>
    </row>
    <row r="19" spans="1:135" x14ac:dyDescent="0.3">
      <c r="A19" s="20">
        <f t="shared" si="1"/>
        <v>60315</v>
      </c>
      <c r="B19" s="456" t="s">
        <v>51</v>
      </c>
      <c r="C19" s="457" t="s">
        <v>279</v>
      </c>
      <c r="D19" s="457" t="s">
        <v>80</v>
      </c>
      <c r="E19" s="457" t="s">
        <v>280</v>
      </c>
      <c r="F19" s="223">
        <v>1</v>
      </c>
      <c r="G19" s="183">
        <v>5</v>
      </c>
      <c r="H19" s="183"/>
      <c r="I19" s="183">
        <v>1</v>
      </c>
      <c r="J19" s="183"/>
      <c r="K19" s="272"/>
      <c r="L19" s="183"/>
      <c r="M19" s="183"/>
      <c r="N19" s="183"/>
      <c r="O19" s="224"/>
      <c r="P19" s="167">
        <v>0</v>
      </c>
      <c r="Q19" s="223">
        <v>1</v>
      </c>
      <c r="R19" s="225">
        <v>1</v>
      </c>
      <c r="S19" s="225">
        <v>1</v>
      </c>
      <c r="T19" s="168"/>
      <c r="U19" s="168"/>
      <c r="V19" s="168"/>
      <c r="W19" s="166"/>
      <c r="X19" s="183">
        <v>5</v>
      </c>
      <c r="Y19" s="169">
        <v>0</v>
      </c>
      <c r="Z19" s="170"/>
      <c r="AB19" s="223"/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0</v>
      </c>
      <c r="AN19" s="225"/>
      <c r="AO19" s="225"/>
      <c r="AP19" s="168"/>
      <c r="AQ19" s="168"/>
      <c r="AR19" s="168"/>
      <c r="AS19" s="166"/>
      <c r="AT19" s="183">
        <v>0</v>
      </c>
      <c r="AU19" s="169">
        <v>0</v>
      </c>
      <c r="AV19" s="173"/>
      <c r="AX19" s="228"/>
      <c r="AY19" s="229"/>
      <c r="AZ19" s="229"/>
      <c r="BA19" s="229"/>
      <c r="BB19" s="229"/>
      <c r="BC19" s="230"/>
      <c r="BE19" s="231"/>
      <c r="BF19" s="183">
        <v>1</v>
      </c>
      <c r="BG19" s="183"/>
      <c r="BH19" s="183"/>
      <c r="BI19" s="183"/>
      <c r="BJ19" s="183"/>
      <c r="BK19" s="183"/>
      <c r="BL19" s="183"/>
      <c r="BM19" s="183"/>
      <c r="BN19" s="226"/>
      <c r="BO19" s="227"/>
      <c r="BP19" s="223"/>
      <c r="BQ19" s="225"/>
      <c r="BR19" s="225"/>
      <c r="BS19" s="168"/>
      <c r="BT19" s="168"/>
      <c r="BU19" s="168"/>
      <c r="BV19" s="166"/>
      <c r="BW19" s="183">
        <v>0</v>
      </c>
      <c r="BX19" s="169">
        <v>0</v>
      </c>
      <c r="BY19" s="184"/>
      <c r="CA19" s="185">
        <v>1.7</v>
      </c>
      <c r="CB19" s="232" t="s">
        <v>426</v>
      </c>
      <c r="CC19" s="187"/>
      <c r="CD19" s="188">
        <v>0.2</v>
      </c>
      <c r="CE19" s="233" t="s">
        <v>426</v>
      </c>
      <c r="CF19" s="190"/>
      <c r="CG19" s="191">
        <v>0.2</v>
      </c>
      <c r="CH19" s="234" t="s">
        <v>426</v>
      </c>
      <c r="CI19" s="190"/>
      <c r="CJ19" s="235">
        <v>1.1000000000000001</v>
      </c>
      <c r="CL19" s="236"/>
      <c r="CM19" s="237"/>
      <c r="CN19" s="238"/>
      <c r="CO19">
        <v>0</v>
      </c>
      <c r="CP19" s="239"/>
      <c r="CQ19" s="240"/>
      <c r="CR19" s="240"/>
      <c r="CS19" s="240"/>
      <c r="CT19" s="241"/>
      <c r="CU19" s="242">
        <v>0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3</v>
      </c>
      <c r="DS19" s="251">
        <v>1.7</v>
      </c>
      <c r="DT19" s="251"/>
      <c r="DU19" s="252"/>
      <c r="DV19" s="216"/>
      <c r="DW19" s="253">
        <v>3.2</v>
      </c>
      <c r="DX19" s="254">
        <v>0.2</v>
      </c>
      <c r="DY19" s="254"/>
      <c r="DZ19" s="255"/>
      <c r="EA19" s="216"/>
      <c r="EB19" s="256">
        <v>2.5</v>
      </c>
      <c r="EC19" s="257">
        <v>0.2</v>
      </c>
      <c r="ED19" s="257"/>
      <c r="EE19" s="258"/>
    </row>
    <row r="20" spans="1:135" x14ac:dyDescent="0.3">
      <c r="A20" s="20">
        <f t="shared" si="1"/>
        <v>60316</v>
      </c>
      <c r="B20" s="456" t="s">
        <v>55</v>
      </c>
      <c r="C20" s="457" t="s">
        <v>277</v>
      </c>
      <c r="D20" s="457" t="s">
        <v>112</v>
      </c>
      <c r="E20" s="457">
        <v>0</v>
      </c>
      <c r="F20" s="223">
        <v>1</v>
      </c>
      <c r="G20" s="183">
        <v>3</v>
      </c>
      <c r="H20" s="183"/>
      <c r="I20" s="183">
        <v>1</v>
      </c>
      <c r="J20" s="183"/>
      <c r="K20" s="183"/>
      <c r="L20" s="183"/>
      <c r="M20" s="183"/>
      <c r="N20" s="183"/>
      <c r="O20" s="224"/>
      <c r="P20" s="167">
        <v>0</v>
      </c>
      <c r="Q20" s="223">
        <v>3.8</v>
      </c>
      <c r="R20" s="225">
        <v>1</v>
      </c>
      <c r="S20" s="225">
        <v>1</v>
      </c>
      <c r="T20" s="168"/>
      <c r="U20" s="168"/>
      <c r="V20" s="168"/>
      <c r="W20" s="166"/>
      <c r="X20" s="183">
        <v>5</v>
      </c>
      <c r="Y20" s="169">
        <v>0</v>
      </c>
      <c r="Z20" s="170"/>
      <c r="AB20" s="223"/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0</v>
      </c>
      <c r="AN20" s="225"/>
      <c r="AO20" s="225"/>
      <c r="AP20" s="168"/>
      <c r="AQ20" s="168"/>
      <c r="AR20" s="168"/>
      <c r="AS20" s="166"/>
      <c r="AT20" s="183">
        <v>0</v>
      </c>
      <c r="AU20" s="169">
        <v>0</v>
      </c>
      <c r="AV20" s="173"/>
      <c r="AX20" s="228"/>
      <c r="AY20" s="229"/>
      <c r="AZ20" s="229"/>
      <c r="BA20" s="229"/>
      <c r="BB20" s="229"/>
      <c r="BC20" s="230"/>
      <c r="BE20" s="231"/>
      <c r="BF20" s="183">
        <v>1</v>
      </c>
      <c r="BG20" s="183"/>
      <c r="BH20" s="183"/>
      <c r="BI20" s="183"/>
      <c r="BJ20" s="183"/>
      <c r="BK20" s="183"/>
      <c r="BL20" s="183"/>
      <c r="BM20" s="183"/>
      <c r="BN20" s="226"/>
      <c r="BO20" s="227"/>
      <c r="BP20" s="223"/>
      <c r="BQ20" s="225"/>
      <c r="BR20" s="225"/>
      <c r="BS20" s="168"/>
      <c r="BT20" s="168"/>
      <c r="BU20" s="168"/>
      <c r="BV20" s="166"/>
      <c r="BW20" s="183">
        <v>0</v>
      </c>
      <c r="BX20" s="169">
        <v>0</v>
      </c>
      <c r="BY20" s="184"/>
      <c r="CA20" s="185">
        <v>1.9</v>
      </c>
      <c r="CB20" s="232" t="s">
        <v>426</v>
      </c>
      <c r="CC20" s="187"/>
      <c r="CD20" s="188">
        <v>0.2</v>
      </c>
      <c r="CE20" s="233" t="s">
        <v>426</v>
      </c>
      <c r="CF20" s="190"/>
      <c r="CG20" s="191">
        <v>0.2</v>
      </c>
      <c r="CH20" s="234" t="s">
        <v>426</v>
      </c>
      <c r="CI20" s="190"/>
      <c r="CJ20" s="235">
        <v>1.2</v>
      </c>
      <c r="CL20" s="236"/>
      <c r="CM20" s="237"/>
      <c r="CN20" s="238"/>
      <c r="CO20">
        <v>0</v>
      </c>
      <c r="CP20" s="239"/>
      <c r="CQ20" s="240"/>
      <c r="CR20" s="240"/>
      <c r="CS20" s="240"/>
      <c r="CT20" s="241"/>
      <c r="CU20" s="242">
        <v>0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2.9</v>
      </c>
      <c r="DS20" s="251">
        <v>1.9</v>
      </c>
      <c r="DT20" s="251"/>
      <c r="DU20" s="252"/>
      <c r="DV20" s="216"/>
      <c r="DW20" s="253">
        <v>2.8</v>
      </c>
      <c r="DX20" s="254">
        <v>0.2</v>
      </c>
      <c r="DY20" s="254"/>
      <c r="DZ20" s="255"/>
      <c r="EA20" s="216"/>
      <c r="EB20" s="256">
        <v>2.2000000000000002</v>
      </c>
      <c r="EC20" s="257">
        <v>0.2</v>
      </c>
      <c r="ED20" s="257"/>
      <c r="EE20" s="258"/>
    </row>
    <row r="21" spans="1:135" x14ac:dyDescent="0.3">
      <c r="A21" s="20">
        <f t="shared" si="1"/>
        <v>60317</v>
      </c>
      <c r="B21" s="456" t="s">
        <v>145</v>
      </c>
      <c r="C21" s="457" t="s">
        <v>41</v>
      </c>
      <c r="D21" s="457" t="s">
        <v>281</v>
      </c>
      <c r="E21" s="457">
        <v>0</v>
      </c>
      <c r="F21" s="223">
        <v>1</v>
      </c>
      <c r="G21" s="273">
        <v>3</v>
      </c>
      <c r="H21" s="183"/>
      <c r="I21" s="183">
        <v>1</v>
      </c>
      <c r="J21" s="273"/>
      <c r="K21" s="183"/>
      <c r="L21" s="273"/>
      <c r="M21" s="183"/>
      <c r="N21" s="183"/>
      <c r="O21" s="224"/>
      <c r="P21" s="167">
        <v>0</v>
      </c>
      <c r="Q21" s="223">
        <v>1</v>
      </c>
      <c r="R21" s="225">
        <v>1</v>
      </c>
      <c r="S21" s="225">
        <v>1</v>
      </c>
      <c r="T21" s="168"/>
      <c r="U21" s="168"/>
      <c r="V21" s="168"/>
      <c r="W21" s="166"/>
      <c r="X21" s="183">
        <v>5</v>
      </c>
      <c r="Y21" s="169">
        <v>0</v>
      </c>
      <c r="Z21" s="170"/>
      <c r="AB21" s="223"/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0</v>
      </c>
      <c r="AN21" s="225"/>
      <c r="AO21" s="225"/>
      <c r="AP21" s="168"/>
      <c r="AQ21" s="168"/>
      <c r="AR21" s="168"/>
      <c r="AS21" s="166"/>
      <c r="AT21" s="183">
        <v>0</v>
      </c>
      <c r="AU21" s="169">
        <v>0</v>
      </c>
      <c r="AV21" s="173"/>
      <c r="AX21" s="228"/>
      <c r="AY21" s="229"/>
      <c r="AZ21" s="229"/>
      <c r="BA21" s="229"/>
      <c r="BB21" s="229"/>
      <c r="BC21" s="230"/>
      <c r="BE21" s="231"/>
      <c r="BF21" s="183">
        <v>1</v>
      </c>
      <c r="BG21" s="183"/>
      <c r="BH21" s="183"/>
      <c r="BI21" s="183"/>
      <c r="BJ21" s="183"/>
      <c r="BK21" s="183"/>
      <c r="BL21" s="183"/>
      <c r="BM21" s="183"/>
      <c r="BN21" s="226"/>
      <c r="BO21" s="227"/>
      <c r="BP21" s="223"/>
      <c r="BQ21" s="225"/>
      <c r="BR21" s="225"/>
      <c r="BS21" s="168"/>
      <c r="BT21" s="168"/>
      <c r="BU21" s="168"/>
      <c r="BV21" s="166"/>
      <c r="BW21" s="183">
        <v>0</v>
      </c>
      <c r="BX21" s="169">
        <v>0</v>
      </c>
      <c r="BY21" s="184"/>
      <c r="CA21" s="185">
        <v>1.5</v>
      </c>
      <c r="CB21" s="232" t="s">
        <v>426</v>
      </c>
      <c r="CC21" s="187"/>
      <c r="CD21" s="188">
        <v>0.2</v>
      </c>
      <c r="CE21" s="233" t="s">
        <v>426</v>
      </c>
      <c r="CF21" s="190"/>
      <c r="CG21" s="191">
        <v>0.2</v>
      </c>
      <c r="CH21" s="234" t="s">
        <v>426</v>
      </c>
      <c r="CI21" s="190"/>
      <c r="CJ21" s="235">
        <v>1</v>
      </c>
      <c r="CL21" s="236"/>
      <c r="CM21" s="237"/>
      <c r="CN21" s="238"/>
      <c r="CO21">
        <v>0</v>
      </c>
      <c r="CP21" s="239"/>
      <c r="CQ21" s="240"/>
      <c r="CR21" s="240"/>
      <c r="CS21" s="240"/>
      <c r="CT21" s="241"/>
      <c r="CU21" s="242">
        <v>0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2.2999999999999998</v>
      </c>
      <c r="DS21" s="251">
        <v>1.5</v>
      </c>
      <c r="DT21" s="251"/>
      <c r="DU21" s="252"/>
      <c r="DV21" s="216"/>
      <c r="DW21" s="253">
        <v>1.8</v>
      </c>
      <c r="DX21" s="254">
        <v>0.2</v>
      </c>
      <c r="DY21" s="254"/>
      <c r="DZ21" s="255"/>
      <c r="EA21" s="216"/>
      <c r="EB21" s="256">
        <v>1.8</v>
      </c>
      <c r="EC21" s="257">
        <v>0.2</v>
      </c>
      <c r="ED21" s="257"/>
      <c r="EE21" s="258"/>
    </row>
    <row r="22" spans="1:135" x14ac:dyDescent="0.3">
      <c r="A22" s="20">
        <f t="shared" si="1"/>
        <v>60318</v>
      </c>
      <c r="B22" s="456" t="s">
        <v>115</v>
      </c>
      <c r="C22" s="457" t="s">
        <v>282</v>
      </c>
      <c r="D22" s="457" t="s">
        <v>283</v>
      </c>
      <c r="E22" s="457" t="s">
        <v>165</v>
      </c>
      <c r="F22" s="223">
        <v>3.4</v>
      </c>
      <c r="G22" s="183">
        <v>3</v>
      </c>
      <c r="H22" s="183"/>
      <c r="I22" s="183">
        <v>3.5</v>
      </c>
      <c r="J22" s="183"/>
      <c r="K22" s="183"/>
      <c r="L22" s="183"/>
      <c r="M22" s="183"/>
      <c r="N22" s="183"/>
      <c r="O22" s="224"/>
      <c r="P22" s="167">
        <v>0</v>
      </c>
      <c r="Q22" s="223">
        <v>3.5</v>
      </c>
      <c r="R22" s="225">
        <v>2.5</v>
      </c>
      <c r="S22" s="225">
        <v>3</v>
      </c>
      <c r="T22" s="168"/>
      <c r="U22" s="168"/>
      <c r="V22" s="168"/>
      <c r="W22" s="166"/>
      <c r="X22" s="183">
        <v>5</v>
      </c>
      <c r="Y22" s="169">
        <v>0</v>
      </c>
      <c r="Z22" s="170"/>
      <c r="AB22" s="260"/>
      <c r="AC22" s="183">
        <v>5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0</v>
      </c>
      <c r="AN22" s="225"/>
      <c r="AO22" s="225"/>
      <c r="AP22" s="168"/>
      <c r="AQ22" s="168"/>
      <c r="AR22" s="168"/>
      <c r="AS22" s="166"/>
      <c r="AT22" s="183">
        <v>0</v>
      </c>
      <c r="AU22" s="169">
        <v>0</v>
      </c>
      <c r="AV22" s="173"/>
      <c r="AX22" s="228"/>
      <c r="AY22" s="229"/>
      <c r="AZ22" s="229"/>
      <c r="BA22" s="229"/>
      <c r="BB22" s="229"/>
      <c r="BC22" s="230"/>
      <c r="BE22" s="231"/>
      <c r="BF22" s="183">
        <v>5</v>
      </c>
      <c r="BG22" s="183"/>
      <c r="BH22" s="183"/>
      <c r="BI22" s="183"/>
      <c r="BJ22" s="183"/>
      <c r="BK22" s="183"/>
      <c r="BL22" s="183"/>
      <c r="BM22" s="183"/>
      <c r="BN22" s="226"/>
      <c r="BO22" s="227"/>
      <c r="BP22" s="223"/>
      <c r="BQ22" s="225"/>
      <c r="BR22" s="225"/>
      <c r="BS22" s="168"/>
      <c r="BT22" s="168"/>
      <c r="BU22" s="168"/>
      <c r="BV22" s="166"/>
      <c r="BW22" s="183">
        <v>0</v>
      </c>
      <c r="BX22" s="169">
        <v>0</v>
      </c>
      <c r="BY22" s="184"/>
      <c r="CA22" s="185">
        <v>3</v>
      </c>
      <c r="CB22" s="232" t="s">
        <v>426</v>
      </c>
      <c r="CC22" s="187"/>
      <c r="CD22" s="188">
        <v>1</v>
      </c>
      <c r="CE22" s="233" t="s">
        <v>426</v>
      </c>
      <c r="CF22" s="190"/>
      <c r="CG22" s="191">
        <v>1</v>
      </c>
      <c r="CH22" s="234" t="s">
        <v>426</v>
      </c>
      <c r="CI22" s="190"/>
      <c r="CJ22" s="235">
        <v>2.2000000000000002</v>
      </c>
      <c r="CL22" s="236"/>
      <c r="CM22" s="237"/>
      <c r="CN22" s="238"/>
      <c r="CO22">
        <v>0</v>
      </c>
      <c r="CP22" s="239"/>
      <c r="CQ22" s="240"/>
      <c r="CR22" s="240"/>
      <c r="CS22" s="240"/>
      <c r="CT22" s="241"/>
      <c r="CU22" s="242">
        <v>0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3.1</v>
      </c>
      <c r="DS22" s="251">
        <v>3</v>
      </c>
      <c r="DT22" s="251"/>
      <c r="DU22" s="252"/>
      <c r="DV22" s="216"/>
      <c r="DW22" s="253">
        <v>3.6</v>
      </c>
      <c r="DX22" s="254">
        <v>1</v>
      </c>
      <c r="DY22" s="254"/>
      <c r="DZ22" s="255"/>
      <c r="EA22" s="216"/>
      <c r="EB22" s="256">
        <v>3.1</v>
      </c>
      <c r="EC22" s="257">
        <v>1</v>
      </c>
      <c r="ED22" s="257"/>
      <c r="EE22" s="258"/>
    </row>
    <row r="23" spans="1:135" x14ac:dyDescent="0.3">
      <c r="A23" s="20">
        <f t="shared" si="1"/>
        <v>60319</v>
      </c>
      <c r="B23" s="456" t="s">
        <v>50</v>
      </c>
      <c r="C23" s="457" t="s">
        <v>179</v>
      </c>
      <c r="D23" s="457" t="s">
        <v>168</v>
      </c>
      <c r="E23" s="457">
        <v>0</v>
      </c>
      <c r="F23" s="223">
        <v>3.8</v>
      </c>
      <c r="G23" s="183">
        <v>5</v>
      </c>
      <c r="H23" s="183"/>
      <c r="I23" s="183">
        <v>5</v>
      </c>
      <c r="J23" s="183"/>
      <c r="K23" s="183"/>
      <c r="L23" s="183"/>
      <c r="M23" s="183"/>
      <c r="N23" s="183"/>
      <c r="O23" s="224"/>
      <c r="P23" s="167">
        <v>0</v>
      </c>
      <c r="Q23" s="223">
        <v>3.5</v>
      </c>
      <c r="R23" s="225">
        <v>1</v>
      </c>
      <c r="S23" s="225">
        <v>1</v>
      </c>
      <c r="T23" s="168"/>
      <c r="U23" s="168"/>
      <c r="V23" s="168"/>
      <c r="W23" s="166"/>
      <c r="X23" s="183">
        <v>5</v>
      </c>
      <c r="Y23" s="169">
        <v>0</v>
      </c>
      <c r="Z23" s="170"/>
      <c r="AB23" s="274"/>
      <c r="AC23" s="183">
        <v>5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0</v>
      </c>
      <c r="AN23" s="225"/>
      <c r="AO23" s="225"/>
      <c r="AP23" s="168"/>
      <c r="AQ23" s="168"/>
      <c r="AR23" s="168"/>
      <c r="AS23" s="166"/>
      <c r="AT23" s="183">
        <v>0</v>
      </c>
      <c r="AU23" s="169">
        <v>0</v>
      </c>
      <c r="AV23" s="173"/>
      <c r="AX23" s="228"/>
      <c r="AY23" s="229"/>
      <c r="AZ23" s="229"/>
      <c r="BA23" s="229"/>
      <c r="BB23" s="229"/>
      <c r="BC23" s="230"/>
      <c r="BE23" s="231"/>
      <c r="BF23" s="183">
        <v>1</v>
      </c>
      <c r="BG23" s="183"/>
      <c r="BH23" s="183"/>
      <c r="BI23" s="183"/>
      <c r="BJ23" s="183"/>
      <c r="BK23" s="183"/>
      <c r="BL23" s="183"/>
      <c r="BM23" s="183"/>
      <c r="BN23" s="226"/>
      <c r="BO23" s="227"/>
      <c r="BP23" s="223"/>
      <c r="BQ23" s="225"/>
      <c r="BR23" s="225"/>
      <c r="BS23" s="168"/>
      <c r="BT23" s="168"/>
      <c r="BU23" s="168"/>
      <c r="BV23" s="166"/>
      <c r="BW23" s="183">
        <v>0</v>
      </c>
      <c r="BX23" s="169">
        <v>0</v>
      </c>
      <c r="BY23" s="184"/>
      <c r="CA23" s="185">
        <v>2.9</v>
      </c>
      <c r="CB23" s="232" t="s">
        <v>426</v>
      </c>
      <c r="CC23" s="187"/>
      <c r="CD23" s="188">
        <v>1</v>
      </c>
      <c r="CE23" s="233" t="s">
        <v>426</v>
      </c>
      <c r="CF23" s="190"/>
      <c r="CG23" s="191">
        <v>0.2</v>
      </c>
      <c r="CH23" s="234" t="s">
        <v>426</v>
      </c>
      <c r="CI23" s="190"/>
      <c r="CJ23" s="235">
        <v>2</v>
      </c>
      <c r="CL23" s="236"/>
      <c r="CM23" s="237"/>
      <c r="CN23" s="238"/>
      <c r="CO23">
        <v>0</v>
      </c>
      <c r="CP23" s="239"/>
      <c r="CQ23" s="240"/>
      <c r="CR23" s="240"/>
      <c r="CS23" s="240"/>
      <c r="CT23" s="241"/>
      <c r="CU23" s="242">
        <v>0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3.9</v>
      </c>
      <c r="DS23" s="251">
        <v>2.9</v>
      </c>
      <c r="DT23" s="251"/>
      <c r="DU23" s="252"/>
      <c r="DV23" s="216"/>
      <c r="DW23" s="253">
        <v>3.1</v>
      </c>
      <c r="DX23" s="254">
        <v>1</v>
      </c>
      <c r="DY23" s="254"/>
      <c r="DZ23" s="255"/>
      <c r="EA23" s="216"/>
      <c r="EB23" s="256">
        <v>4.0999999999999996</v>
      </c>
      <c r="EC23" s="257">
        <v>0.2</v>
      </c>
      <c r="ED23" s="257"/>
      <c r="EE23" s="258"/>
    </row>
    <row r="24" spans="1:135" x14ac:dyDescent="0.3">
      <c r="A24" s="20">
        <f t="shared" si="1"/>
        <v>60320</v>
      </c>
      <c r="B24" s="456" t="s">
        <v>120</v>
      </c>
      <c r="C24" s="457" t="s">
        <v>160</v>
      </c>
      <c r="D24" s="457" t="s">
        <v>43</v>
      </c>
      <c r="E24" s="457" t="s">
        <v>48</v>
      </c>
      <c r="F24" s="223">
        <v>3.8</v>
      </c>
      <c r="G24" s="183">
        <v>3</v>
      </c>
      <c r="H24" s="183"/>
      <c r="I24" s="183">
        <v>1</v>
      </c>
      <c r="J24" s="263"/>
      <c r="K24" s="264"/>
      <c r="L24" s="264"/>
      <c r="M24" s="183"/>
      <c r="N24" s="183"/>
      <c r="O24" s="224"/>
      <c r="P24" s="167">
        <v>0</v>
      </c>
      <c r="Q24" s="223">
        <v>3.5</v>
      </c>
      <c r="R24" s="225">
        <v>1</v>
      </c>
      <c r="S24" s="225">
        <v>1</v>
      </c>
      <c r="T24" s="168"/>
      <c r="U24" s="168"/>
      <c r="V24" s="168"/>
      <c r="W24" s="166"/>
      <c r="X24" s="183">
        <v>5</v>
      </c>
      <c r="Y24" s="169">
        <v>0</v>
      </c>
      <c r="Z24" s="170"/>
      <c r="AB24" s="223"/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0</v>
      </c>
      <c r="AN24" s="225"/>
      <c r="AO24" s="225"/>
      <c r="AP24" s="168"/>
      <c r="AQ24" s="168"/>
      <c r="AR24" s="168"/>
      <c r="AS24" s="166"/>
      <c r="AT24" s="183">
        <v>0</v>
      </c>
      <c r="AU24" s="169">
        <v>0</v>
      </c>
      <c r="AV24" s="173"/>
      <c r="AX24" s="228"/>
      <c r="AY24" s="229"/>
      <c r="AZ24" s="229"/>
      <c r="BA24" s="229"/>
      <c r="BB24" s="229"/>
      <c r="BC24" s="230"/>
      <c r="BE24" s="231"/>
      <c r="BF24" s="183">
        <v>1</v>
      </c>
      <c r="BG24" s="183"/>
      <c r="BH24" s="183"/>
      <c r="BI24" s="183"/>
      <c r="BJ24" s="183"/>
      <c r="BK24" s="183"/>
      <c r="BL24" s="183"/>
      <c r="BM24" s="183"/>
      <c r="BN24" s="226"/>
      <c r="BO24" s="227"/>
      <c r="BP24" s="223"/>
      <c r="BQ24" s="225"/>
      <c r="BR24" s="225"/>
      <c r="BS24" s="168"/>
      <c r="BT24" s="168"/>
      <c r="BU24" s="168"/>
      <c r="BV24" s="166"/>
      <c r="BW24" s="183">
        <v>0</v>
      </c>
      <c r="BX24" s="169">
        <v>0</v>
      </c>
      <c r="BY24" s="184"/>
      <c r="CA24" s="185">
        <v>2.2000000000000002</v>
      </c>
      <c r="CB24" s="232" t="s">
        <v>426</v>
      </c>
      <c r="CC24" s="187"/>
      <c r="CD24" s="188">
        <v>0.2</v>
      </c>
      <c r="CE24" s="233" t="s">
        <v>426</v>
      </c>
      <c r="CF24" s="190"/>
      <c r="CG24" s="191">
        <v>0.2</v>
      </c>
      <c r="CH24" s="234" t="s">
        <v>426</v>
      </c>
      <c r="CI24" s="190"/>
      <c r="CJ24" s="235">
        <v>1.4</v>
      </c>
      <c r="CL24" s="236"/>
      <c r="CM24" s="237"/>
      <c r="CN24" s="238"/>
      <c r="CO24">
        <v>0</v>
      </c>
      <c r="CP24" s="239"/>
      <c r="CQ24" s="240"/>
      <c r="CR24" s="240"/>
      <c r="CS24" s="240"/>
      <c r="CT24" s="241"/>
      <c r="CU24" s="242">
        <v>0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2.2000000000000002</v>
      </c>
      <c r="DT24" s="251"/>
      <c r="DU24" s="252"/>
      <c r="DV24" s="216"/>
      <c r="DW24" s="253">
        <v>1.9</v>
      </c>
      <c r="DX24" s="254">
        <v>0.2</v>
      </c>
      <c r="DY24" s="254"/>
      <c r="DZ24" s="255"/>
      <c r="EA24" s="216"/>
      <c r="EB24" s="256">
        <v>2.2000000000000002</v>
      </c>
      <c r="EC24" s="257">
        <v>0.2</v>
      </c>
      <c r="ED24" s="257"/>
      <c r="EE24" s="258"/>
    </row>
    <row r="25" spans="1:135" x14ac:dyDescent="0.3">
      <c r="A25" s="20">
        <f t="shared" si="1"/>
        <v>60321</v>
      </c>
      <c r="B25" s="456" t="s">
        <v>71</v>
      </c>
      <c r="C25" s="457" t="s">
        <v>45</v>
      </c>
      <c r="D25" s="457" t="s">
        <v>90</v>
      </c>
      <c r="E25" s="457">
        <v>0</v>
      </c>
      <c r="F25" s="223">
        <v>5</v>
      </c>
      <c r="G25" s="183">
        <v>4</v>
      </c>
      <c r="H25" s="183"/>
      <c r="I25" s="183">
        <v>3</v>
      </c>
      <c r="J25" s="183"/>
      <c r="K25" s="183"/>
      <c r="L25" s="183"/>
      <c r="M25" s="183"/>
      <c r="N25" s="183"/>
      <c r="O25" s="224"/>
      <c r="P25" s="167">
        <v>0</v>
      </c>
      <c r="Q25" s="223">
        <v>4.3</v>
      </c>
      <c r="R25" s="225">
        <v>3</v>
      </c>
      <c r="S25" s="225">
        <v>1</v>
      </c>
      <c r="T25" s="168"/>
      <c r="U25" s="168"/>
      <c r="V25" s="168"/>
      <c r="W25" s="166"/>
      <c r="X25" s="183">
        <v>5</v>
      </c>
      <c r="Y25" s="169">
        <v>0</v>
      </c>
      <c r="Z25" s="170"/>
      <c r="AB25" s="223"/>
      <c r="AC25" s="183">
        <v>4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0</v>
      </c>
      <c r="AN25" s="225"/>
      <c r="AO25" s="225"/>
      <c r="AP25" s="168"/>
      <c r="AQ25" s="168"/>
      <c r="AR25" s="168"/>
      <c r="AS25" s="166"/>
      <c r="AT25" s="183">
        <v>0</v>
      </c>
      <c r="AU25" s="169">
        <v>0</v>
      </c>
      <c r="AV25" s="173"/>
      <c r="AX25" s="228"/>
      <c r="AY25" s="229"/>
      <c r="AZ25" s="229"/>
      <c r="BA25" s="229"/>
      <c r="BB25" s="229"/>
      <c r="BC25" s="230"/>
      <c r="BE25" s="231"/>
      <c r="BF25" s="183">
        <v>3</v>
      </c>
      <c r="BG25" s="183"/>
      <c r="BH25" s="183"/>
      <c r="BI25" s="183"/>
      <c r="BJ25" s="183"/>
      <c r="BK25" s="183"/>
      <c r="BL25" s="183"/>
      <c r="BM25" s="183"/>
      <c r="BN25" s="226"/>
      <c r="BO25" s="227"/>
      <c r="BP25" s="223"/>
      <c r="BQ25" s="225"/>
      <c r="BR25" s="225"/>
      <c r="BS25" s="168"/>
      <c r="BT25" s="168"/>
      <c r="BU25" s="168"/>
      <c r="BV25" s="166"/>
      <c r="BW25" s="183">
        <v>0</v>
      </c>
      <c r="BX25" s="169">
        <v>0</v>
      </c>
      <c r="BY25" s="184"/>
      <c r="CA25" s="185">
        <v>3.1</v>
      </c>
      <c r="CB25" s="232" t="s">
        <v>424</v>
      </c>
      <c r="CC25" s="187"/>
      <c r="CD25" s="188">
        <v>0.8</v>
      </c>
      <c r="CE25" s="233" t="s">
        <v>426</v>
      </c>
      <c r="CF25" s="190"/>
      <c r="CG25" s="191">
        <v>0.6</v>
      </c>
      <c r="CH25" s="234" t="s">
        <v>426</v>
      </c>
      <c r="CI25" s="190"/>
      <c r="CJ25" s="235">
        <v>2.1</v>
      </c>
      <c r="CL25" s="236"/>
      <c r="CM25" s="237"/>
      <c r="CN25" s="238"/>
      <c r="CO25">
        <v>0</v>
      </c>
      <c r="CP25" s="239"/>
      <c r="CQ25" s="240"/>
      <c r="CR25" s="240"/>
      <c r="CS25" s="240"/>
      <c r="CT25" s="241"/>
      <c r="CU25" s="242">
        <v>0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2.7</v>
      </c>
      <c r="DS25" s="251">
        <v>3.1</v>
      </c>
      <c r="DT25" s="251"/>
      <c r="DU25" s="252"/>
      <c r="DV25" s="216"/>
      <c r="DW25" s="253">
        <v>1.9</v>
      </c>
      <c r="DX25" s="254">
        <v>0.8</v>
      </c>
      <c r="DY25" s="254"/>
      <c r="DZ25" s="255"/>
      <c r="EA25" s="216"/>
      <c r="EB25" s="256">
        <v>2.1</v>
      </c>
      <c r="EC25" s="257">
        <v>0.6</v>
      </c>
      <c r="ED25" s="257"/>
      <c r="EE25" s="258"/>
    </row>
    <row r="26" spans="1:135" x14ac:dyDescent="0.3">
      <c r="A26" s="20">
        <f t="shared" si="1"/>
        <v>60322</v>
      </c>
      <c r="B26" s="456" t="s">
        <v>284</v>
      </c>
      <c r="C26" s="457" t="s">
        <v>285</v>
      </c>
      <c r="D26" s="457" t="s">
        <v>137</v>
      </c>
      <c r="E26" s="457" t="s">
        <v>111</v>
      </c>
      <c r="F26" s="223">
        <v>3.4</v>
      </c>
      <c r="G26" s="183">
        <v>5</v>
      </c>
      <c r="H26" s="183"/>
      <c r="I26" s="183">
        <v>4</v>
      </c>
      <c r="J26" s="183"/>
      <c r="K26" s="183"/>
      <c r="L26" s="183"/>
      <c r="M26" s="183"/>
      <c r="N26" s="183"/>
      <c r="O26" s="224"/>
      <c r="P26" s="167">
        <v>0</v>
      </c>
      <c r="Q26" s="223">
        <v>3.5</v>
      </c>
      <c r="R26" s="225">
        <v>2.5</v>
      </c>
      <c r="S26" s="225">
        <v>1</v>
      </c>
      <c r="T26" s="168"/>
      <c r="U26" s="168"/>
      <c r="V26" s="168"/>
      <c r="W26" s="166"/>
      <c r="X26" s="183">
        <v>5</v>
      </c>
      <c r="Y26" s="169">
        <v>0</v>
      </c>
      <c r="Z26" s="170"/>
      <c r="AB26" s="260"/>
      <c r="AC26" s="183">
        <v>4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0</v>
      </c>
      <c r="AN26" s="225"/>
      <c r="AO26" s="225"/>
      <c r="AP26" s="168"/>
      <c r="AQ26" s="168"/>
      <c r="AR26" s="168"/>
      <c r="AS26" s="166"/>
      <c r="AT26" s="183">
        <v>0</v>
      </c>
      <c r="AU26" s="169">
        <v>0</v>
      </c>
      <c r="AV26" s="173"/>
      <c r="AX26" s="228"/>
      <c r="AY26" s="229"/>
      <c r="AZ26" s="229"/>
      <c r="BA26" s="229"/>
      <c r="BB26" s="229"/>
      <c r="BC26" s="230"/>
      <c r="BE26" s="260"/>
      <c r="BF26" s="183">
        <v>1</v>
      </c>
      <c r="BG26" s="183"/>
      <c r="BH26" s="183"/>
      <c r="BI26" s="183"/>
      <c r="BJ26" s="183"/>
      <c r="BK26" s="183"/>
      <c r="BL26" s="183"/>
      <c r="BM26" s="183"/>
      <c r="BN26" s="226"/>
      <c r="BO26" s="227"/>
      <c r="BP26" s="223"/>
      <c r="BQ26" s="225"/>
      <c r="BR26" s="225"/>
      <c r="BS26" s="168"/>
      <c r="BT26" s="168"/>
      <c r="BU26" s="168"/>
      <c r="BV26" s="166"/>
      <c r="BW26" s="183">
        <v>0</v>
      </c>
      <c r="BX26" s="169">
        <v>0</v>
      </c>
      <c r="BY26" s="184"/>
      <c r="CA26" s="185">
        <v>2.9</v>
      </c>
      <c r="CB26" s="232" t="s">
        <v>426</v>
      </c>
      <c r="CC26" s="187"/>
      <c r="CD26" s="188">
        <v>0.8</v>
      </c>
      <c r="CE26" s="233" t="s">
        <v>426</v>
      </c>
      <c r="CF26" s="190"/>
      <c r="CG26" s="191">
        <v>0.2</v>
      </c>
      <c r="CH26" s="234" t="s">
        <v>426</v>
      </c>
      <c r="CI26" s="190"/>
      <c r="CJ26" s="235">
        <v>2</v>
      </c>
      <c r="CL26" s="236"/>
      <c r="CM26" s="237"/>
      <c r="CN26" s="238"/>
      <c r="CO26">
        <v>0</v>
      </c>
      <c r="CP26" s="239"/>
      <c r="CQ26" s="240"/>
      <c r="CR26" s="240"/>
      <c r="CS26" s="240"/>
      <c r="CT26" s="241"/>
      <c r="CU26" s="242">
        <v>0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3.1</v>
      </c>
      <c r="DS26" s="251">
        <v>2.9</v>
      </c>
      <c r="DT26" s="251"/>
      <c r="DU26" s="252"/>
      <c r="DV26" s="216"/>
      <c r="DW26" s="253">
        <v>4</v>
      </c>
      <c r="DX26" s="254">
        <v>0.8</v>
      </c>
      <c r="DY26" s="254"/>
      <c r="DZ26" s="255"/>
      <c r="EA26" s="216"/>
      <c r="EB26" s="256">
        <v>3.4</v>
      </c>
      <c r="EC26" s="257">
        <v>0.2</v>
      </c>
      <c r="ED26" s="257"/>
      <c r="EE26" s="258"/>
    </row>
    <row r="27" spans="1:135" x14ac:dyDescent="0.3">
      <c r="A27" s="20">
        <f t="shared" si="1"/>
        <v>60323</v>
      </c>
      <c r="B27" s="456" t="s">
        <v>64</v>
      </c>
      <c r="C27" s="457" t="s">
        <v>286</v>
      </c>
      <c r="D27" s="457" t="s">
        <v>63</v>
      </c>
      <c r="E27" s="457">
        <v>0</v>
      </c>
      <c r="F27" s="223">
        <v>3.4</v>
      </c>
      <c r="G27" s="183">
        <v>5</v>
      </c>
      <c r="H27" s="183"/>
      <c r="I27" s="183">
        <v>5</v>
      </c>
      <c r="J27" s="183"/>
      <c r="K27" s="263"/>
      <c r="L27" s="264"/>
      <c r="M27" s="264"/>
      <c r="N27" s="183"/>
      <c r="O27" s="224"/>
      <c r="P27" s="167">
        <v>0</v>
      </c>
      <c r="Q27" s="223">
        <v>4</v>
      </c>
      <c r="R27" s="225">
        <v>3.5</v>
      </c>
      <c r="S27" s="225">
        <v>3.8</v>
      </c>
      <c r="T27" s="168"/>
      <c r="U27" s="168"/>
      <c r="V27" s="168"/>
      <c r="W27" s="166"/>
      <c r="X27" s="183">
        <v>5</v>
      </c>
      <c r="Y27" s="169">
        <v>0</v>
      </c>
      <c r="Z27" s="170"/>
      <c r="AB27" s="223"/>
      <c r="AC27" s="183">
        <v>5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0</v>
      </c>
      <c r="AN27" s="225"/>
      <c r="AO27" s="225"/>
      <c r="AP27" s="168"/>
      <c r="AQ27" s="168"/>
      <c r="AR27" s="168"/>
      <c r="AS27" s="166"/>
      <c r="AT27" s="183">
        <v>0</v>
      </c>
      <c r="AU27" s="169">
        <v>0</v>
      </c>
      <c r="AV27" s="173"/>
      <c r="AX27" s="228"/>
      <c r="AY27" s="229"/>
      <c r="AZ27" s="229"/>
      <c r="BA27" s="229"/>
      <c r="BB27" s="229"/>
      <c r="BC27" s="230"/>
      <c r="BE27" s="231"/>
      <c r="BF27" s="183">
        <v>1</v>
      </c>
      <c r="BG27" s="183"/>
      <c r="BH27" s="183"/>
      <c r="BI27" s="183"/>
      <c r="BJ27" s="183"/>
      <c r="BK27" s="183"/>
      <c r="BL27" s="183"/>
      <c r="BM27" s="183"/>
      <c r="BN27" s="226"/>
      <c r="BO27" s="227"/>
      <c r="BP27" s="223"/>
      <c r="BQ27" s="225"/>
      <c r="BR27" s="225"/>
      <c r="BS27" s="168"/>
      <c r="BT27" s="168"/>
      <c r="BU27" s="168"/>
      <c r="BV27" s="166"/>
      <c r="BW27" s="183">
        <v>0</v>
      </c>
      <c r="BX27" s="169">
        <v>0</v>
      </c>
      <c r="BY27" s="184"/>
      <c r="CA27" s="185">
        <v>3.7</v>
      </c>
      <c r="CB27" s="232" t="s">
        <v>424</v>
      </c>
      <c r="CC27" s="187"/>
      <c r="CD27" s="188">
        <v>1</v>
      </c>
      <c r="CE27" s="233" t="s">
        <v>426</v>
      </c>
      <c r="CF27" s="190"/>
      <c r="CG27" s="191">
        <v>0.2</v>
      </c>
      <c r="CH27" s="234" t="s">
        <v>426</v>
      </c>
      <c r="CI27" s="190"/>
      <c r="CJ27" s="235">
        <v>2.5</v>
      </c>
      <c r="CL27" s="236"/>
      <c r="CM27" s="237"/>
      <c r="CN27" s="238"/>
      <c r="CO27">
        <v>0</v>
      </c>
      <c r="CP27" s="239"/>
      <c r="CQ27" s="240"/>
      <c r="CR27" s="240"/>
      <c r="CS27" s="240"/>
      <c r="CT27" s="241"/>
      <c r="CU27" s="242">
        <v>0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3.4</v>
      </c>
      <c r="DS27" s="251">
        <v>3.7</v>
      </c>
      <c r="DT27" s="251"/>
      <c r="DU27" s="252"/>
      <c r="DV27" s="216"/>
      <c r="DW27" s="253">
        <v>2.9</v>
      </c>
      <c r="DX27" s="254">
        <v>1</v>
      </c>
      <c r="DY27" s="254"/>
      <c r="DZ27" s="255"/>
      <c r="EA27" s="216"/>
      <c r="EB27" s="256">
        <v>3.4</v>
      </c>
      <c r="EC27" s="257">
        <v>0.2</v>
      </c>
      <c r="ED27" s="257"/>
      <c r="EE27" s="258"/>
    </row>
    <row r="28" spans="1:135" x14ac:dyDescent="0.3">
      <c r="A28" s="20">
        <f t="shared" si="1"/>
        <v>60324</v>
      </c>
      <c r="B28" s="456" t="s">
        <v>287</v>
      </c>
      <c r="C28" s="457" t="s">
        <v>288</v>
      </c>
      <c r="D28" s="457" t="s">
        <v>22</v>
      </c>
      <c r="E28" s="457" t="s">
        <v>97</v>
      </c>
      <c r="F28" s="223">
        <v>1</v>
      </c>
      <c r="G28" s="183">
        <v>1</v>
      </c>
      <c r="H28" s="183"/>
      <c r="I28" s="183">
        <v>4</v>
      </c>
      <c r="J28" s="183"/>
      <c r="K28" s="183"/>
      <c r="L28" s="272"/>
      <c r="M28" s="183"/>
      <c r="N28" s="183"/>
      <c r="O28" s="224"/>
      <c r="P28" s="167">
        <v>0</v>
      </c>
      <c r="Q28" s="223">
        <v>3.8</v>
      </c>
      <c r="R28" s="225">
        <v>5</v>
      </c>
      <c r="S28" s="225">
        <v>4</v>
      </c>
      <c r="T28" s="168"/>
      <c r="U28" s="168"/>
      <c r="V28" s="168"/>
      <c r="W28" s="166"/>
      <c r="X28" s="183">
        <v>5</v>
      </c>
      <c r="Y28" s="169">
        <v>0</v>
      </c>
      <c r="Z28" s="170"/>
      <c r="AB28" s="260"/>
      <c r="AC28" s="183">
        <v>1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0</v>
      </c>
      <c r="AN28" s="225"/>
      <c r="AO28" s="225"/>
      <c r="AP28" s="168"/>
      <c r="AQ28" s="168"/>
      <c r="AR28" s="168"/>
      <c r="AS28" s="166"/>
      <c r="AT28" s="183">
        <v>0</v>
      </c>
      <c r="AU28" s="169">
        <v>0</v>
      </c>
      <c r="AV28" s="173"/>
      <c r="AX28" s="228"/>
      <c r="AY28" s="229"/>
      <c r="AZ28" s="229"/>
      <c r="BA28" s="229"/>
      <c r="BB28" s="229"/>
      <c r="BC28" s="230"/>
      <c r="BE28" s="260"/>
      <c r="BF28" s="183">
        <v>1</v>
      </c>
      <c r="BG28" s="183"/>
      <c r="BH28" s="183"/>
      <c r="BI28" s="183"/>
      <c r="BJ28" s="183"/>
      <c r="BK28" s="183"/>
      <c r="BL28" s="183"/>
      <c r="BM28" s="183"/>
      <c r="BN28" s="226"/>
      <c r="BO28" s="227"/>
      <c r="BP28" s="223"/>
      <c r="BQ28" s="225"/>
      <c r="BR28" s="225"/>
      <c r="BS28" s="168"/>
      <c r="BT28" s="168"/>
      <c r="BU28" s="168"/>
      <c r="BV28" s="166"/>
      <c r="BW28" s="183">
        <v>0</v>
      </c>
      <c r="BX28" s="169">
        <v>0</v>
      </c>
      <c r="BY28" s="184"/>
      <c r="CA28" s="185">
        <v>3.1</v>
      </c>
      <c r="CB28" s="232" t="s">
        <v>424</v>
      </c>
      <c r="CC28" s="187"/>
      <c r="CD28" s="188">
        <v>0.2</v>
      </c>
      <c r="CE28" s="233" t="s">
        <v>426</v>
      </c>
      <c r="CF28" s="190"/>
      <c r="CG28" s="191">
        <v>0.2</v>
      </c>
      <c r="CH28" s="234" t="s">
        <v>426</v>
      </c>
      <c r="CI28" s="190"/>
      <c r="CJ28" s="235">
        <v>1.9</v>
      </c>
      <c r="CL28" s="236"/>
      <c r="CM28" s="237"/>
      <c r="CN28" s="238"/>
      <c r="CO28">
        <v>0</v>
      </c>
      <c r="CP28" s="239"/>
      <c r="CQ28" s="240"/>
      <c r="CR28" s="240"/>
      <c r="CS28" s="240"/>
      <c r="CT28" s="241"/>
      <c r="CU28" s="242">
        <v>0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3.4</v>
      </c>
      <c r="DS28" s="251">
        <v>3.1</v>
      </c>
      <c r="DT28" s="251"/>
      <c r="DU28" s="252"/>
      <c r="DV28" s="216"/>
      <c r="DW28" s="253">
        <v>4.4000000000000004</v>
      </c>
      <c r="DX28" s="254">
        <v>0.2</v>
      </c>
      <c r="DY28" s="254"/>
      <c r="DZ28" s="255"/>
      <c r="EA28" s="216"/>
      <c r="EB28" s="256">
        <v>4.4000000000000004</v>
      </c>
      <c r="EC28" s="257">
        <v>0.2</v>
      </c>
      <c r="ED28" s="257"/>
      <c r="EE28" s="258"/>
    </row>
    <row r="29" spans="1:135" x14ac:dyDescent="0.3">
      <c r="A29" s="20">
        <f t="shared" si="1"/>
        <v>60325</v>
      </c>
      <c r="B29" s="456" t="s">
        <v>289</v>
      </c>
      <c r="C29" s="457" t="s">
        <v>85</v>
      </c>
      <c r="D29" s="457" t="s">
        <v>43</v>
      </c>
      <c r="E29" s="457" t="s">
        <v>60</v>
      </c>
      <c r="F29" s="223">
        <v>1</v>
      </c>
      <c r="G29" s="183">
        <v>3</v>
      </c>
      <c r="H29" s="183"/>
      <c r="I29" s="183">
        <v>4</v>
      </c>
      <c r="J29" s="183"/>
      <c r="K29" s="183"/>
      <c r="L29" s="183"/>
      <c r="M29" s="183"/>
      <c r="N29" s="183"/>
      <c r="O29" s="224"/>
      <c r="P29" s="167">
        <v>0</v>
      </c>
      <c r="Q29" s="223">
        <v>3.6</v>
      </c>
      <c r="R29" s="225">
        <v>2.5</v>
      </c>
      <c r="S29" s="225">
        <v>1</v>
      </c>
      <c r="T29" s="168"/>
      <c r="U29" s="168"/>
      <c r="V29" s="168"/>
      <c r="W29" s="166"/>
      <c r="X29" s="183">
        <v>5</v>
      </c>
      <c r="Y29" s="169">
        <v>0</v>
      </c>
      <c r="Z29" s="170"/>
      <c r="AB29" s="223"/>
      <c r="AC29" s="183">
        <v>1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0</v>
      </c>
      <c r="AN29" s="225"/>
      <c r="AO29" s="225"/>
      <c r="AP29" s="168"/>
      <c r="AQ29" s="168"/>
      <c r="AR29" s="168"/>
      <c r="AS29" s="166"/>
      <c r="AT29" s="183">
        <v>0</v>
      </c>
      <c r="AU29" s="169">
        <v>0</v>
      </c>
      <c r="AV29" s="173"/>
      <c r="AX29" s="228"/>
      <c r="AY29" s="229"/>
      <c r="AZ29" s="229"/>
      <c r="BA29" s="229"/>
      <c r="BB29" s="229"/>
      <c r="BC29" s="230"/>
      <c r="BE29" s="231"/>
      <c r="BF29" s="183">
        <v>5</v>
      </c>
      <c r="BG29" s="183"/>
      <c r="BH29" s="183"/>
      <c r="BI29" s="183"/>
      <c r="BJ29" s="183"/>
      <c r="BK29" s="183"/>
      <c r="BL29" s="183"/>
      <c r="BM29" s="183"/>
      <c r="BN29" s="226"/>
      <c r="BO29" s="227"/>
      <c r="BP29" s="223"/>
      <c r="BQ29" s="225"/>
      <c r="BR29" s="225"/>
      <c r="BS29" s="168"/>
      <c r="BT29" s="168"/>
      <c r="BU29" s="168"/>
      <c r="BV29" s="166"/>
      <c r="BW29" s="183">
        <v>0</v>
      </c>
      <c r="BX29" s="169">
        <v>0</v>
      </c>
      <c r="BY29" s="184"/>
      <c r="CA29" s="185">
        <v>2.5</v>
      </c>
      <c r="CB29" s="232" t="s">
        <v>426</v>
      </c>
      <c r="CC29" s="187"/>
      <c r="CD29" s="188">
        <v>0.2</v>
      </c>
      <c r="CE29" s="233" t="s">
        <v>426</v>
      </c>
      <c r="CF29" s="190"/>
      <c r="CG29" s="191">
        <v>1</v>
      </c>
      <c r="CH29" s="234" t="s">
        <v>426</v>
      </c>
      <c r="CI29" s="190"/>
      <c r="CJ29" s="235">
        <v>1.7</v>
      </c>
      <c r="CL29" s="236"/>
      <c r="CM29" s="237"/>
      <c r="CN29" s="238"/>
      <c r="CO29">
        <v>0</v>
      </c>
      <c r="CP29" s="239"/>
      <c r="CQ29" s="240"/>
      <c r="CR29" s="240"/>
      <c r="CS29" s="240"/>
      <c r="CT29" s="241"/>
      <c r="CU29" s="242">
        <v>0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4.0999999999999996</v>
      </c>
      <c r="DS29" s="251">
        <v>2.5</v>
      </c>
      <c r="DT29" s="251"/>
      <c r="DU29" s="252"/>
      <c r="DV29" s="216"/>
      <c r="DW29" s="253">
        <v>3.1</v>
      </c>
      <c r="DX29" s="254">
        <v>0.2</v>
      </c>
      <c r="DY29" s="254"/>
      <c r="DZ29" s="255"/>
      <c r="EA29" s="216"/>
      <c r="EB29" s="256">
        <v>3.2</v>
      </c>
      <c r="EC29" s="257">
        <v>1</v>
      </c>
      <c r="ED29" s="257"/>
      <c r="EE29" s="258"/>
    </row>
    <row r="30" spans="1:135" x14ac:dyDescent="0.3">
      <c r="A30" s="20">
        <f t="shared" si="1"/>
        <v>60326</v>
      </c>
      <c r="B30" s="456" t="s">
        <v>153</v>
      </c>
      <c r="C30" s="457" t="s">
        <v>78</v>
      </c>
      <c r="D30" s="457" t="s">
        <v>22</v>
      </c>
      <c r="E30" s="457" t="s">
        <v>23</v>
      </c>
      <c r="F30" s="223">
        <v>4.5999999999999996</v>
      </c>
      <c r="G30" s="183">
        <v>5</v>
      </c>
      <c r="H30" s="183"/>
      <c r="I30" s="183">
        <v>5</v>
      </c>
      <c r="J30" s="183"/>
      <c r="K30" s="183"/>
      <c r="L30" s="183"/>
      <c r="M30" s="183"/>
      <c r="N30" s="183"/>
      <c r="O30" s="224"/>
      <c r="P30" s="167">
        <v>0</v>
      </c>
      <c r="Q30" s="223">
        <v>5</v>
      </c>
      <c r="R30" s="225">
        <v>3.8</v>
      </c>
      <c r="S30" s="225">
        <v>4</v>
      </c>
      <c r="T30" s="168"/>
      <c r="U30" s="168"/>
      <c r="V30" s="168"/>
      <c r="W30" s="166"/>
      <c r="X30" s="183">
        <v>5</v>
      </c>
      <c r="Y30" s="169">
        <v>0</v>
      </c>
      <c r="Z30" s="170"/>
      <c r="AB30" s="223"/>
      <c r="AC30" s="183">
        <v>3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0</v>
      </c>
      <c r="AN30" s="225"/>
      <c r="AO30" s="225"/>
      <c r="AP30" s="168"/>
      <c r="AQ30" s="168"/>
      <c r="AR30" s="168"/>
      <c r="AS30" s="166"/>
      <c r="AT30" s="183">
        <v>0</v>
      </c>
      <c r="AU30" s="169">
        <v>0</v>
      </c>
      <c r="AV30" s="173"/>
      <c r="AX30" s="228"/>
      <c r="AY30" s="229"/>
      <c r="AZ30" s="229"/>
      <c r="BA30" s="229"/>
      <c r="BB30" s="229"/>
      <c r="BC30" s="230"/>
      <c r="BE30" s="231"/>
      <c r="BF30" s="183">
        <v>4</v>
      </c>
      <c r="BG30" s="183"/>
      <c r="BH30" s="183"/>
      <c r="BI30" s="183"/>
      <c r="BJ30" s="183"/>
      <c r="BK30" s="183"/>
      <c r="BL30" s="183"/>
      <c r="BM30" s="183"/>
      <c r="BN30" s="226"/>
      <c r="BO30" s="227"/>
      <c r="BP30" s="223"/>
      <c r="BQ30" s="225"/>
      <c r="BR30" s="225"/>
      <c r="BS30" s="168"/>
      <c r="BT30" s="168"/>
      <c r="BU30" s="168"/>
      <c r="BV30" s="166"/>
      <c r="BW30" s="183">
        <v>0</v>
      </c>
      <c r="BX30" s="169">
        <v>0</v>
      </c>
      <c r="BY30" s="184"/>
      <c r="CA30" s="185">
        <v>4.0999999999999996</v>
      </c>
      <c r="CB30" s="232" t="s">
        <v>425</v>
      </c>
      <c r="CC30" s="187"/>
      <c r="CD30" s="188">
        <v>0.6</v>
      </c>
      <c r="CE30" s="233" t="s">
        <v>426</v>
      </c>
      <c r="CF30" s="190"/>
      <c r="CG30" s="191">
        <v>0.8</v>
      </c>
      <c r="CH30" s="234" t="s">
        <v>426</v>
      </c>
      <c r="CI30" s="190"/>
      <c r="CJ30" s="235">
        <v>2.7</v>
      </c>
      <c r="CL30" s="236"/>
      <c r="CM30" s="237"/>
      <c r="CN30" s="238"/>
      <c r="CO30">
        <v>0</v>
      </c>
      <c r="CP30" s="239"/>
      <c r="CQ30" s="240"/>
      <c r="CR30" s="240"/>
      <c r="CS30" s="240"/>
      <c r="CT30" s="241"/>
      <c r="CU30" s="242">
        <v>0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3.8</v>
      </c>
      <c r="DS30" s="251">
        <v>4.0999999999999996</v>
      </c>
      <c r="DT30" s="251"/>
      <c r="DU30" s="252"/>
      <c r="DV30" s="216"/>
      <c r="DW30" s="253">
        <v>3.6</v>
      </c>
      <c r="DX30" s="254">
        <v>0.6</v>
      </c>
      <c r="DY30" s="254"/>
      <c r="DZ30" s="255"/>
      <c r="EA30" s="216"/>
      <c r="EB30" s="256">
        <v>3.3</v>
      </c>
      <c r="EC30" s="257">
        <v>0.8</v>
      </c>
      <c r="ED30" s="257"/>
      <c r="EE30" s="258"/>
    </row>
    <row r="31" spans="1:135" x14ac:dyDescent="0.3">
      <c r="A31" s="20">
        <f t="shared" si="1"/>
        <v>60327</v>
      </c>
      <c r="B31" s="456" t="s">
        <v>167</v>
      </c>
      <c r="C31" s="457" t="s">
        <v>24</v>
      </c>
      <c r="D31" s="457" t="s">
        <v>137</v>
      </c>
      <c r="E31" s="457" t="s">
        <v>111</v>
      </c>
      <c r="F31" s="223">
        <v>1</v>
      </c>
      <c r="G31" s="275">
        <v>1</v>
      </c>
      <c r="H31" s="183"/>
      <c r="I31" s="183">
        <v>1</v>
      </c>
      <c r="J31" s="275"/>
      <c r="K31" s="183"/>
      <c r="L31" s="183"/>
      <c r="M31" s="183"/>
      <c r="N31" s="183"/>
      <c r="O31" s="224"/>
      <c r="P31" s="167">
        <v>0</v>
      </c>
      <c r="Q31" s="223">
        <v>1</v>
      </c>
      <c r="R31" s="225">
        <v>1</v>
      </c>
      <c r="S31" s="225">
        <v>1</v>
      </c>
      <c r="T31" s="168"/>
      <c r="U31" s="168"/>
      <c r="V31" s="168"/>
      <c r="W31" s="166"/>
      <c r="X31" s="183">
        <v>5</v>
      </c>
      <c r="Y31" s="169">
        <v>0</v>
      </c>
      <c r="Z31" s="170"/>
      <c r="AB31" s="223"/>
      <c r="AC31" s="183">
        <v>1</v>
      </c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0</v>
      </c>
      <c r="AN31" s="225"/>
      <c r="AO31" s="225"/>
      <c r="AP31" s="168"/>
      <c r="AQ31" s="168"/>
      <c r="AR31" s="168"/>
      <c r="AS31" s="166"/>
      <c r="AT31" s="183">
        <v>0</v>
      </c>
      <c r="AU31" s="169">
        <v>0</v>
      </c>
      <c r="AV31" s="173"/>
      <c r="AX31" s="228"/>
      <c r="AY31" s="229"/>
      <c r="AZ31" s="229"/>
      <c r="BA31" s="229"/>
      <c r="BB31" s="229"/>
      <c r="BC31" s="230"/>
      <c r="BE31" s="231"/>
      <c r="BF31" s="183">
        <v>1</v>
      </c>
      <c r="BG31" s="183"/>
      <c r="BH31" s="183"/>
      <c r="BI31" s="183"/>
      <c r="BJ31" s="183"/>
      <c r="BK31" s="183"/>
      <c r="BL31" s="183"/>
      <c r="BM31" s="183"/>
      <c r="BN31" s="226"/>
      <c r="BO31" s="227"/>
      <c r="BP31" s="223"/>
      <c r="BQ31" s="225"/>
      <c r="BR31" s="225"/>
      <c r="BS31" s="168"/>
      <c r="BT31" s="168"/>
      <c r="BU31" s="168"/>
      <c r="BV31" s="166"/>
      <c r="BW31" s="183">
        <v>0</v>
      </c>
      <c r="BX31" s="169">
        <v>0</v>
      </c>
      <c r="BY31" s="184"/>
      <c r="CA31" s="185">
        <v>1.3</v>
      </c>
      <c r="CB31" s="232" t="s">
        <v>426</v>
      </c>
      <c r="CC31" s="187"/>
      <c r="CD31" s="188">
        <v>0.2</v>
      </c>
      <c r="CE31" s="233" t="s">
        <v>426</v>
      </c>
      <c r="CF31" s="190"/>
      <c r="CG31" s="191">
        <v>0.2</v>
      </c>
      <c r="CH31" s="234" t="s">
        <v>426</v>
      </c>
      <c r="CI31" s="190"/>
      <c r="CJ31" s="235">
        <v>0.9</v>
      </c>
      <c r="CL31" s="236"/>
      <c r="CM31" s="237"/>
      <c r="CN31" s="238"/>
      <c r="CO31">
        <v>0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/>
      <c r="DU31" s="252"/>
      <c r="DV31" s="216"/>
      <c r="DW31" s="253">
        <v>1.8</v>
      </c>
      <c r="DX31" s="254">
        <v>0.2</v>
      </c>
      <c r="DY31" s="254"/>
      <c r="DZ31" s="255"/>
      <c r="EA31" s="216"/>
      <c r="EB31" s="256">
        <v>2.2999999999999998</v>
      </c>
      <c r="EC31" s="257">
        <v>0.2</v>
      </c>
      <c r="ED31" s="257"/>
      <c r="EE31" s="258"/>
    </row>
    <row r="32" spans="1:135" x14ac:dyDescent="0.3">
      <c r="A32" s="20">
        <f t="shared" si="1"/>
        <v>60328</v>
      </c>
      <c r="B32" s="456" t="s">
        <v>167</v>
      </c>
      <c r="C32" s="457" t="s">
        <v>136</v>
      </c>
      <c r="D32" s="457" t="s">
        <v>290</v>
      </c>
      <c r="E32" s="457" t="s">
        <v>291</v>
      </c>
      <c r="F32" s="223">
        <v>5</v>
      </c>
      <c r="G32" s="183">
        <v>3</v>
      </c>
      <c r="H32" s="183"/>
      <c r="I32" s="183">
        <v>4.5</v>
      </c>
      <c r="J32" s="183"/>
      <c r="K32" s="183"/>
      <c r="L32" s="183"/>
      <c r="M32" s="183"/>
      <c r="N32" s="183"/>
      <c r="O32" s="224"/>
      <c r="P32" s="167">
        <v>0</v>
      </c>
      <c r="Q32" s="223">
        <v>5</v>
      </c>
      <c r="R32" s="225">
        <v>5</v>
      </c>
      <c r="S32" s="225">
        <v>1</v>
      </c>
      <c r="T32" s="168"/>
      <c r="U32" s="168"/>
      <c r="V32" s="168"/>
      <c r="W32" s="166"/>
      <c r="X32" s="183">
        <v>5</v>
      </c>
      <c r="Y32" s="169">
        <v>0</v>
      </c>
      <c r="Z32" s="170"/>
      <c r="AB32" s="223"/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0</v>
      </c>
      <c r="AN32" s="225"/>
      <c r="AO32" s="225"/>
      <c r="AP32" s="168"/>
      <c r="AQ32" s="168"/>
      <c r="AR32" s="168"/>
      <c r="AS32" s="166"/>
      <c r="AT32" s="183">
        <v>0</v>
      </c>
      <c r="AU32" s="169">
        <v>0</v>
      </c>
      <c r="AV32" s="173"/>
      <c r="AX32" s="228"/>
      <c r="AY32" s="229"/>
      <c r="AZ32" s="229"/>
      <c r="BA32" s="229"/>
      <c r="BB32" s="229"/>
      <c r="BC32" s="230"/>
      <c r="BE32" s="231"/>
      <c r="BF32" s="183">
        <v>1</v>
      </c>
      <c r="BG32" s="183"/>
      <c r="BH32" s="183"/>
      <c r="BI32" s="183"/>
      <c r="BJ32" s="183"/>
      <c r="BK32" s="183"/>
      <c r="BL32" s="183"/>
      <c r="BM32" s="183"/>
      <c r="BN32" s="226"/>
      <c r="BO32" s="227"/>
      <c r="BP32" s="223"/>
      <c r="BQ32" s="225"/>
      <c r="BR32" s="225"/>
      <c r="BS32" s="168"/>
      <c r="BT32" s="168"/>
      <c r="BU32" s="168"/>
      <c r="BV32" s="166"/>
      <c r="BW32" s="183">
        <v>0</v>
      </c>
      <c r="BX32" s="169">
        <v>0</v>
      </c>
      <c r="BY32" s="184"/>
      <c r="CA32" s="185">
        <v>3.6</v>
      </c>
      <c r="CB32" s="232" t="s">
        <v>424</v>
      </c>
      <c r="CC32" s="187"/>
      <c r="CD32" s="188">
        <v>1</v>
      </c>
      <c r="CE32" s="233" t="s">
        <v>426</v>
      </c>
      <c r="CF32" s="190"/>
      <c r="CG32" s="191">
        <v>0.2</v>
      </c>
      <c r="CH32" s="234" t="s">
        <v>426</v>
      </c>
      <c r="CI32" s="190"/>
      <c r="CJ32" s="235">
        <v>2.4</v>
      </c>
      <c r="CL32" s="236"/>
      <c r="CM32" s="237"/>
      <c r="CN32" s="238"/>
      <c r="CO32">
        <v>0</v>
      </c>
      <c r="CP32" s="239"/>
      <c r="CQ32" s="240"/>
      <c r="CR32" s="240"/>
      <c r="CS32" s="240"/>
      <c r="CT32" s="241"/>
      <c r="CU32" s="242">
        <v>0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3.2</v>
      </c>
      <c r="DS32" s="251">
        <v>3.6</v>
      </c>
      <c r="DT32" s="251"/>
      <c r="DU32" s="252"/>
      <c r="DV32" s="216"/>
      <c r="DW32" s="253">
        <v>1.9</v>
      </c>
      <c r="DX32" s="254">
        <v>1</v>
      </c>
      <c r="DY32" s="254"/>
      <c r="DZ32" s="255"/>
      <c r="EA32" s="216"/>
      <c r="EB32" s="256">
        <v>2.6</v>
      </c>
      <c r="EC32" s="257">
        <v>0.2</v>
      </c>
      <c r="ED32" s="257"/>
      <c r="EE32" s="258"/>
    </row>
    <row r="33" spans="1:135" x14ac:dyDescent="0.3">
      <c r="A33" s="20">
        <f t="shared" si="1"/>
        <v>60329</v>
      </c>
      <c r="B33" s="456" t="s">
        <v>78</v>
      </c>
      <c r="C33" s="457" t="s">
        <v>292</v>
      </c>
      <c r="D33" s="457" t="s">
        <v>174</v>
      </c>
      <c r="E33" s="457">
        <v>0</v>
      </c>
      <c r="F33" s="266">
        <v>3.4</v>
      </c>
      <c r="G33" s="268">
        <v>3</v>
      </c>
      <c r="H33" s="268"/>
      <c r="I33" s="268">
        <v>1</v>
      </c>
      <c r="J33" s="268"/>
      <c r="K33" s="268"/>
      <c r="L33" s="268"/>
      <c r="M33" s="268"/>
      <c r="N33" s="268"/>
      <c r="O33" s="224"/>
      <c r="P33" s="167">
        <v>0</v>
      </c>
      <c r="Q33" s="266">
        <v>1</v>
      </c>
      <c r="R33" s="269">
        <v>1</v>
      </c>
      <c r="S33" s="269">
        <v>1</v>
      </c>
      <c r="T33" s="169"/>
      <c r="U33" s="169"/>
      <c r="V33" s="169"/>
      <c r="W33" s="166"/>
      <c r="X33" s="183">
        <v>5</v>
      </c>
      <c r="Y33" s="169">
        <v>0</v>
      </c>
      <c r="Z33" s="170"/>
      <c r="AB33" s="266"/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0</v>
      </c>
      <c r="AN33" s="269"/>
      <c r="AO33" s="269"/>
      <c r="AP33" s="169"/>
      <c r="AQ33" s="169"/>
      <c r="AR33" s="169"/>
      <c r="AS33" s="166"/>
      <c r="AT33" s="183">
        <v>0</v>
      </c>
      <c r="AU33" s="169">
        <v>0</v>
      </c>
      <c r="AV33" s="173"/>
      <c r="AX33" s="228"/>
      <c r="AY33" s="229"/>
      <c r="AZ33" s="229"/>
      <c r="BA33" s="229"/>
      <c r="BB33" s="229"/>
      <c r="BC33" s="230"/>
      <c r="BE33" s="270"/>
      <c r="BF33" s="268">
        <v>1</v>
      </c>
      <c r="BG33" s="268"/>
      <c r="BH33" s="268"/>
      <c r="BI33" s="268"/>
      <c r="BJ33" s="268"/>
      <c r="BK33" s="268"/>
      <c r="BL33" s="268"/>
      <c r="BM33" s="268"/>
      <c r="BN33" s="226"/>
      <c r="BO33" s="227"/>
      <c r="BP33" s="223"/>
      <c r="BQ33" s="269"/>
      <c r="BR33" s="269"/>
      <c r="BS33" s="169"/>
      <c r="BT33" s="169"/>
      <c r="BU33" s="169"/>
      <c r="BV33" s="166"/>
      <c r="BW33" s="183">
        <v>0</v>
      </c>
      <c r="BX33" s="169">
        <v>0</v>
      </c>
      <c r="BY33" s="184"/>
      <c r="CA33" s="185">
        <v>1.8</v>
      </c>
      <c r="CB33" s="232" t="s">
        <v>426</v>
      </c>
      <c r="CC33" s="187"/>
      <c r="CD33" s="188">
        <v>0.2</v>
      </c>
      <c r="CE33" s="233" t="s">
        <v>426</v>
      </c>
      <c r="CF33" s="190"/>
      <c r="CG33" s="191">
        <v>0.2</v>
      </c>
      <c r="CH33" s="234" t="s">
        <v>426</v>
      </c>
      <c r="CI33" s="190"/>
      <c r="CJ33" s="235">
        <v>1.1000000000000001</v>
      </c>
      <c r="CL33" s="236"/>
      <c r="CM33" s="237"/>
      <c r="CN33" s="238"/>
      <c r="CO33">
        <v>0</v>
      </c>
      <c r="CP33" s="239"/>
      <c r="CQ33" s="240"/>
      <c r="CR33" s="240"/>
      <c r="CS33" s="240"/>
      <c r="CT33" s="241"/>
      <c r="CU33" s="242">
        <v>0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2.6</v>
      </c>
      <c r="DS33" s="251">
        <v>1.8</v>
      </c>
      <c r="DT33" s="251"/>
      <c r="DU33" s="252"/>
      <c r="DV33" s="216"/>
      <c r="DW33" s="253">
        <v>1.8</v>
      </c>
      <c r="DX33" s="254">
        <v>0.2</v>
      </c>
      <c r="DY33" s="254"/>
      <c r="DZ33" s="255"/>
      <c r="EA33" s="216"/>
      <c r="EB33" s="256">
        <v>1.8</v>
      </c>
      <c r="EC33" s="257">
        <v>0.2</v>
      </c>
      <c r="ED33" s="257"/>
      <c r="EE33" s="258"/>
    </row>
    <row r="34" spans="1:135" x14ac:dyDescent="0.3">
      <c r="A34" s="20">
        <f t="shared" si="1"/>
        <v>60330</v>
      </c>
      <c r="B34" s="456" t="s">
        <v>27</v>
      </c>
      <c r="C34" s="457" t="s">
        <v>293</v>
      </c>
      <c r="D34" s="457" t="s">
        <v>294</v>
      </c>
      <c r="E34" s="457">
        <v>0</v>
      </c>
      <c r="F34" s="223">
        <v>4.5</v>
      </c>
      <c r="G34" s="259">
        <v>3</v>
      </c>
      <c r="H34" s="183"/>
      <c r="I34" s="183">
        <v>4</v>
      </c>
      <c r="J34" s="183"/>
      <c r="K34" s="183"/>
      <c r="L34" s="183"/>
      <c r="M34" s="183"/>
      <c r="N34" s="183"/>
      <c r="O34" s="224"/>
      <c r="P34" s="167">
        <v>0</v>
      </c>
      <c r="Q34" s="223">
        <v>4</v>
      </c>
      <c r="R34" s="225">
        <v>1</v>
      </c>
      <c r="S34" s="225">
        <v>3.8</v>
      </c>
      <c r="T34" s="168"/>
      <c r="U34" s="168"/>
      <c r="V34" s="168"/>
      <c r="W34" s="166"/>
      <c r="X34" s="183">
        <v>5</v>
      </c>
      <c r="Y34" s="169">
        <v>0</v>
      </c>
      <c r="Z34" s="170"/>
      <c r="AB34" s="223"/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0</v>
      </c>
      <c r="AN34" s="225"/>
      <c r="AO34" s="225"/>
      <c r="AP34" s="168"/>
      <c r="AQ34" s="168"/>
      <c r="AR34" s="168"/>
      <c r="AS34" s="166"/>
      <c r="AT34" s="183">
        <v>0</v>
      </c>
      <c r="AU34" s="169">
        <v>0</v>
      </c>
      <c r="AV34" s="173"/>
      <c r="AX34" s="228"/>
      <c r="AY34" s="229"/>
      <c r="AZ34" s="229"/>
      <c r="BA34" s="229"/>
      <c r="BB34" s="229"/>
      <c r="BC34" s="230"/>
      <c r="BE34" s="231"/>
      <c r="BF34" s="183">
        <v>5</v>
      </c>
      <c r="BG34" s="183"/>
      <c r="BH34" s="183"/>
      <c r="BI34" s="183"/>
      <c r="BJ34" s="183"/>
      <c r="BK34" s="183"/>
      <c r="BL34" s="183"/>
      <c r="BM34" s="183"/>
      <c r="BN34" s="226"/>
      <c r="BO34" s="227"/>
      <c r="BP34" s="223"/>
      <c r="BQ34" s="225"/>
      <c r="BR34" s="225"/>
      <c r="BS34" s="168"/>
      <c r="BT34" s="168"/>
      <c r="BU34" s="168"/>
      <c r="BV34" s="166"/>
      <c r="BW34" s="183">
        <v>0</v>
      </c>
      <c r="BX34" s="169">
        <v>0</v>
      </c>
      <c r="BY34" s="184"/>
      <c r="CA34" s="185">
        <v>3.1</v>
      </c>
      <c r="CB34" s="232" t="s">
        <v>424</v>
      </c>
      <c r="CC34" s="187"/>
      <c r="CD34" s="188">
        <v>0.2</v>
      </c>
      <c r="CE34" s="233" t="s">
        <v>426</v>
      </c>
      <c r="CF34" s="190"/>
      <c r="CG34" s="191">
        <v>1</v>
      </c>
      <c r="CH34" s="234" t="s">
        <v>426</v>
      </c>
      <c r="CI34" s="190"/>
      <c r="CJ34" s="235">
        <v>2.1</v>
      </c>
      <c r="CL34" s="236"/>
      <c r="CM34" s="237"/>
      <c r="CN34" s="238"/>
      <c r="CO34">
        <v>0</v>
      </c>
      <c r="CP34" s="239"/>
      <c r="CQ34" s="240"/>
      <c r="CR34" s="240"/>
      <c r="CS34" s="240"/>
      <c r="CT34" s="241"/>
      <c r="CU34" s="242">
        <v>0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3.1</v>
      </c>
      <c r="DS34" s="251">
        <v>3.1</v>
      </c>
      <c r="DT34" s="251"/>
      <c r="DU34" s="252"/>
      <c r="DV34" s="216"/>
      <c r="DW34" s="253">
        <v>2.8</v>
      </c>
      <c r="DX34" s="254">
        <v>0.2</v>
      </c>
      <c r="DY34" s="254"/>
      <c r="DZ34" s="255"/>
      <c r="EA34" s="216"/>
      <c r="EB34" s="256">
        <v>2.9</v>
      </c>
      <c r="EC34" s="257">
        <v>1</v>
      </c>
      <c r="ED34" s="257"/>
      <c r="EE34" s="258"/>
    </row>
    <row r="35" spans="1:135" x14ac:dyDescent="0.3">
      <c r="A35" s="20">
        <f t="shared" si="1"/>
        <v>60331</v>
      </c>
      <c r="B35" s="456" t="s">
        <v>27</v>
      </c>
      <c r="C35" s="457" t="s">
        <v>129</v>
      </c>
      <c r="D35" s="457" t="s">
        <v>39</v>
      </c>
      <c r="E35" s="457">
        <v>0</v>
      </c>
      <c r="F35" s="223">
        <v>3.4</v>
      </c>
      <c r="G35" s="275">
        <v>5</v>
      </c>
      <c r="H35" s="183"/>
      <c r="I35" s="183">
        <v>5</v>
      </c>
      <c r="J35" s="183"/>
      <c r="K35" s="183"/>
      <c r="L35" s="183"/>
      <c r="M35" s="183"/>
      <c r="N35" s="183"/>
      <c r="O35" s="224"/>
      <c r="P35" s="167">
        <v>0</v>
      </c>
      <c r="Q35" s="223">
        <v>4</v>
      </c>
      <c r="R35" s="225">
        <v>5</v>
      </c>
      <c r="S35" s="225">
        <v>1</v>
      </c>
      <c r="T35" s="168"/>
      <c r="U35" s="168"/>
      <c r="V35" s="168"/>
      <c r="W35" s="166"/>
      <c r="X35" s="183">
        <v>5</v>
      </c>
      <c r="Y35" s="169">
        <v>0</v>
      </c>
      <c r="Z35" s="170"/>
      <c r="AB35" s="223"/>
      <c r="AC35" s="183">
        <v>1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0</v>
      </c>
      <c r="AN35" s="225"/>
      <c r="AO35" s="225"/>
      <c r="AP35" s="168"/>
      <c r="AQ35" s="168"/>
      <c r="AR35" s="168"/>
      <c r="AS35" s="166"/>
      <c r="AT35" s="183">
        <v>0</v>
      </c>
      <c r="AU35" s="169">
        <v>0</v>
      </c>
      <c r="AV35" s="173"/>
      <c r="AX35" s="228"/>
      <c r="AY35" s="229"/>
      <c r="AZ35" s="229"/>
      <c r="BA35" s="229"/>
      <c r="BB35" s="229"/>
      <c r="BC35" s="230"/>
      <c r="BE35" s="231"/>
      <c r="BF35" s="183">
        <v>5</v>
      </c>
      <c r="BG35" s="183"/>
      <c r="BH35" s="183"/>
      <c r="BI35" s="183"/>
      <c r="BJ35" s="183"/>
      <c r="BK35" s="183"/>
      <c r="BL35" s="183"/>
      <c r="BM35" s="183"/>
      <c r="BN35" s="226"/>
      <c r="BO35" s="227"/>
      <c r="BP35" s="223"/>
      <c r="BQ35" s="225"/>
      <c r="BR35" s="225"/>
      <c r="BS35" s="168"/>
      <c r="BT35" s="168"/>
      <c r="BU35" s="168"/>
      <c r="BV35" s="166"/>
      <c r="BW35" s="183">
        <v>0</v>
      </c>
      <c r="BX35" s="169">
        <v>0</v>
      </c>
      <c r="BY35" s="184"/>
      <c r="CA35" s="185">
        <v>3.5</v>
      </c>
      <c r="CB35" s="232" t="s">
        <v>424</v>
      </c>
      <c r="CC35" s="187"/>
      <c r="CD35" s="188">
        <v>0.2</v>
      </c>
      <c r="CE35" s="233" t="s">
        <v>426</v>
      </c>
      <c r="CF35" s="190"/>
      <c r="CG35" s="191">
        <v>1</v>
      </c>
      <c r="CH35" s="234" t="s">
        <v>426</v>
      </c>
      <c r="CI35" s="190"/>
      <c r="CJ35" s="235">
        <v>2.2999999999999998</v>
      </c>
      <c r="CL35" s="236"/>
      <c r="CM35" s="237"/>
      <c r="CN35" s="238"/>
      <c r="CO35">
        <v>0</v>
      </c>
      <c r="CP35" s="239"/>
      <c r="CQ35" s="240"/>
      <c r="CR35" s="240"/>
      <c r="CS35" s="240"/>
      <c r="CT35" s="241"/>
      <c r="CU35" s="242">
        <v>0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4.0999999999999996</v>
      </c>
      <c r="DS35" s="251">
        <v>3.5</v>
      </c>
      <c r="DT35" s="251"/>
      <c r="DU35" s="252"/>
      <c r="DV35" s="216"/>
      <c r="DW35" s="253">
        <v>4</v>
      </c>
      <c r="DX35" s="254">
        <v>0.2</v>
      </c>
      <c r="DY35" s="254"/>
      <c r="DZ35" s="255"/>
      <c r="EA35" s="216"/>
      <c r="EB35" s="256">
        <v>4</v>
      </c>
      <c r="EC35" s="257">
        <v>1</v>
      </c>
      <c r="ED35" s="257"/>
      <c r="EE35" s="258"/>
    </row>
    <row r="36" spans="1:135" x14ac:dyDescent="0.3">
      <c r="A36" s="20">
        <f t="shared" si="1"/>
        <v>60332</v>
      </c>
      <c r="B36" s="456" t="s">
        <v>136</v>
      </c>
      <c r="C36" s="457" t="s">
        <v>295</v>
      </c>
      <c r="D36" s="457" t="s">
        <v>119</v>
      </c>
      <c r="E36" s="457">
        <v>0</v>
      </c>
      <c r="F36" s="266">
        <v>5</v>
      </c>
      <c r="G36" s="259">
        <v>5</v>
      </c>
      <c r="H36" s="268"/>
      <c r="I36" s="268">
        <v>5</v>
      </c>
      <c r="J36" s="183"/>
      <c r="K36" s="183"/>
      <c r="L36" s="183"/>
      <c r="M36" s="268"/>
      <c r="N36" s="268"/>
      <c r="O36" s="224"/>
      <c r="P36" s="167">
        <v>0</v>
      </c>
      <c r="Q36" s="266">
        <v>3.8</v>
      </c>
      <c r="R36" s="269">
        <v>1</v>
      </c>
      <c r="S36" s="269">
        <v>3</v>
      </c>
      <c r="T36" s="169"/>
      <c r="U36" s="169"/>
      <c r="V36" s="169"/>
      <c r="W36" s="166"/>
      <c r="X36" s="183">
        <v>5</v>
      </c>
      <c r="Y36" s="169">
        <v>0</v>
      </c>
      <c r="Z36" s="170"/>
      <c r="AB36" s="274"/>
      <c r="AC36" s="268">
        <v>5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0</v>
      </c>
      <c r="AN36" s="269"/>
      <c r="AO36" s="269"/>
      <c r="AP36" s="169"/>
      <c r="AQ36" s="169"/>
      <c r="AR36" s="169"/>
      <c r="AS36" s="166"/>
      <c r="AT36" s="183">
        <v>0</v>
      </c>
      <c r="AU36" s="169">
        <v>0</v>
      </c>
      <c r="AV36" s="173"/>
      <c r="AX36" s="228"/>
      <c r="AY36" s="229"/>
      <c r="AZ36" s="229"/>
      <c r="BA36" s="229"/>
      <c r="BB36" s="229"/>
      <c r="BC36" s="230"/>
      <c r="BE36" s="274"/>
      <c r="BF36" s="268">
        <v>5</v>
      </c>
      <c r="BG36" s="268"/>
      <c r="BH36" s="268"/>
      <c r="BI36" s="268"/>
      <c r="BJ36" s="268"/>
      <c r="BK36" s="268"/>
      <c r="BL36" s="268"/>
      <c r="BM36" s="268"/>
      <c r="BN36" s="226"/>
      <c r="BO36" s="227"/>
      <c r="BP36" s="223"/>
      <c r="BQ36" s="269"/>
      <c r="BR36" s="269"/>
      <c r="BS36" s="169"/>
      <c r="BT36" s="169"/>
      <c r="BU36" s="169"/>
      <c r="BV36" s="166"/>
      <c r="BW36" s="183">
        <v>0</v>
      </c>
      <c r="BX36" s="169">
        <v>0</v>
      </c>
      <c r="BY36" s="184"/>
      <c r="CA36" s="185">
        <v>3.4</v>
      </c>
      <c r="CB36" s="232" t="s">
        <v>424</v>
      </c>
      <c r="CC36" s="187"/>
      <c r="CD36" s="188">
        <v>1</v>
      </c>
      <c r="CE36" s="233" t="s">
        <v>426</v>
      </c>
      <c r="CF36" s="190"/>
      <c r="CG36" s="191">
        <v>1</v>
      </c>
      <c r="CH36" s="234" t="s">
        <v>426</v>
      </c>
      <c r="CI36" s="190"/>
      <c r="CJ36" s="235">
        <v>2.4</v>
      </c>
      <c r="CL36" s="236"/>
      <c r="CM36" s="237"/>
      <c r="CN36" s="238"/>
      <c r="CO36">
        <v>0</v>
      </c>
      <c r="CP36" s="239"/>
      <c r="CQ36" s="240"/>
      <c r="CR36" s="240"/>
      <c r="CS36" s="240"/>
      <c r="CT36" s="241"/>
      <c r="CU36" s="242">
        <v>0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3.4</v>
      </c>
      <c r="DT36" s="251"/>
      <c r="DU36" s="252"/>
      <c r="DV36" s="216"/>
      <c r="DW36" s="253">
        <v>4.2</v>
      </c>
      <c r="DX36" s="254">
        <v>1</v>
      </c>
      <c r="DY36" s="254"/>
      <c r="DZ36" s="255"/>
      <c r="EA36" s="216"/>
      <c r="EB36" s="256">
        <v>4</v>
      </c>
      <c r="EC36" s="257">
        <v>1</v>
      </c>
      <c r="ED36" s="257"/>
      <c r="EE36" s="258"/>
    </row>
    <row r="37" spans="1:135" x14ac:dyDescent="0.3">
      <c r="A37" s="20">
        <f t="shared" si="1"/>
        <v>60333</v>
      </c>
      <c r="B37" s="456" t="s">
        <v>87</v>
      </c>
      <c r="C37" s="457" t="s">
        <v>296</v>
      </c>
      <c r="D37" s="457" t="s">
        <v>297</v>
      </c>
      <c r="E37" s="457" t="s">
        <v>178</v>
      </c>
      <c r="F37" s="223">
        <v>5</v>
      </c>
      <c r="G37" s="183">
        <v>5</v>
      </c>
      <c r="H37" s="183"/>
      <c r="I37" s="183">
        <v>4.5</v>
      </c>
      <c r="J37" s="183"/>
      <c r="K37" s="183"/>
      <c r="L37" s="183"/>
      <c r="M37" s="183"/>
      <c r="N37" s="183"/>
      <c r="O37" s="224"/>
      <c r="P37" s="167">
        <v>0</v>
      </c>
      <c r="Q37" s="223">
        <v>4</v>
      </c>
      <c r="R37" s="225">
        <v>1</v>
      </c>
      <c r="S37" s="225">
        <v>1</v>
      </c>
      <c r="T37" s="168"/>
      <c r="U37" s="168"/>
      <c r="V37" s="168"/>
      <c r="W37" s="166"/>
      <c r="X37" s="183">
        <v>5</v>
      </c>
      <c r="Y37" s="169">
        <v>0</v>
      </c>
      <c r="Z37" s="170"/>
      <c r="AB37" s="276"/>
      <c r="AC37" s="183">
        <v>5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0</v>
      </c>
      <c r="AN37" s="225"/>
      <c r="AO37" s="225"/>
      <c r="AP37" s="168"/>
      <c r="AQ37" s="168"/>
      <c r="AR37" s="168"/>
      <c r="AS37" s="166"/>
      <c r="AT37" s="183">
        <v>0</v>
      </c>
      <c r="AU37" s="169">
        <v>0</v>
      </c>
      <c r="AV37" s="173"/>
      <c r="AX37" s="228"/>
      <c r="AY37" s="229"/>
      <c r="AZ37" s="229"/>
      <c r="BA37" s="229"/>
      <c r="BB37" s="229"/>
      <c r="BC37" s="230"/>
      <c r="BE37" s="276"/>
      <c r="BF37" s="183">
        <v>5</v>
      </c>
      <c r="BG37" s="183"/>
      <c r="BH37" s="183"/>
      <c r="BI37" s="183"/>
      <c r="BJ37" s="183"/>
      <c r="BK37" s="183"/>
      <c r="BL37" s="183"/>
      <c r="BM37" s="183"/>
      <c r="BN37" s="226"/>
      <c r="BO37" s="227"/>
      <c r="BP37" s="223"/>
      <c r="BQ37" s="225"/>
      <c r="BR37" s="225"/>
      <c r="BS37" s="168"/>
      <c r="BT37" s="168"/>
      <c r="BU37" s="168"/>
      <c r="BV37" s="166"/>
      <c r="BW37" s="183">
        <v>0</v>
      </c>
      <c r="BX37" s="169">
        <v>0</v>
      </c>
      <c r="BY37" s="184"/>
      <c r="CA37" s="185">
        <v>3</v>
      </c>
      <c r="CB37" s="232" t="s">
        <v>424</v>
      </c>
      <c r="CC37" s="187"/>
      <c r="CD37" s="188">
        <v>1</v>
      </c>
      <c r="CE37" s="233" t="s">
        <v>426</v>
      </c>
      <c r="CF37" s="190"/>
      <c r="CG37" s="191">
        <v>1</v>
      </c>
      <c r="CH37" s="234" t="s">
        <v>426</v>
      </c>
      <c r="CI37" s="190"/>
      <c r="CJ37" s="235">
        <v>2.2000000000000002</v>
      </c>
      <c r="CL37" s="236"/>
      <c r="CM37" s="237"/>
      <c r="CN37" s="238"/>
      <c r="CO37">
        <v>0</v>
      </c>
      <c r="CP37" s="239"/>
      <c r="CQ37" s="240"/>
      <c r="CR37" s="240"/>
      <c r="CS37" s="240"/>
      <c r="CT37" s="241"/>
      <c r="CU37" s="242">
        <v>0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3.1</v>
      </c>
      <c r="DS37" s="251">
        <v>3</v>
      </c>
      <c r="DT37" s="251"/>
      <c r="DU37" s="252"/>
      <c r="DV37" s="216"/>
      <c r="DW37" s="253">
        <v>2.8</v>
      </c>
      <c r="DX37" s="254">
        <v>1</v>
      </c>
      <c r="DY37" s="254"/>
      <c r="DZ37" s="255"/>
      <c r="EA37" s="216"/>
      <c r="EB37" s="256">
        <v>2.4</v>
      </c>
      <c r="EC37" s="257">
        <v>1</v>
      </c>
      <c r="ED37" s="257"/>
      <c r="EE37" s="258"/>
    </row>
    <row r="38" spans="1:135" x14ac:dyDescent="0.3">
      <c r="A38" s="20">
        <f t="shared" si="1"/>
        <v>60334</v>
      </c>
      <c r="B38" s="456" t="s">
        <v>298</v>
      </c>
      <c r="C38" s="457" t="s">
        <v>284</v>
      </c>
      <c r="D38" s="457" t="s">
        <v>299</v>
      </c>
      <c r="E38" s="457">
        <v>0</v>
      </c>
      <c r="F38" s="223">
        <v>1</v>
      </c>
      <c r="G38" s="259">
        <v>3</v>
      </c>
      <c r="H38" s="183"/>
      <c r="I38" s="183">
        <v>1</v>
      </c>
      <c r="J38" s="183"/>
      <c r="K38" s="183"/>
      <c r="L38" s="183"/>
      <c r="M38" s="183"/>
      <c r="N38" s="183"/>
      <c r="O38" s="224"/>
      <c r="P38" s="167">
        <v>0</v>
      </c>
      <c r="Q38" s="223">
        <v>1</v>
      </c>
      <c r="R38" s="225">
        <v>1</v>
      </c>
      <c r="S38" s="225">
        <v>1</v>
      </c>
      <c r="T38" s="168"/>
      <c r="U38" s="168"/>
      <c r="V38" s="168"/>
      <c r="W38" s="166"/>
      <c r="X38" s="183">
        <v>5</v>
      </c>
      <c r="Y38" s="169">
        <v>0</v>
      </c>
      <c r="Z38" s="170"/>
      <c r="AB38" s="223"/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0</v>
      </c>
      <c r="AN38" s="225"/>
      <c r="AO38" s="225"/>
      <c r="AP38" s="168"/>
      <c r="AQ38" s="168"/>
      <c r="AR38" s="168"/>
      <c r="AS38" s="166"/>
      <c r="AT38" s="183">
        <v>0</v>
      </c>
      <c r="AU38" s="169">
        <v>0</v>
      </c>
      <c r="AV38" s="173"/>
      <c r="AX38" s="228"/>
      <c r="AY38" s="229"/>
      <c r="AZ38" s="229"/>
      <c r="BA38" s="229"/>
      <c r="BB38" s="229"/>
      <c r="BC38" s="230"/>
      <c r="BE38" s="231"/>
      <c r="BF38" s="183">
        <v>1</v>
      </c>
      <c r="BG38" s="183"/>
      <c r="BH38" s="183"/>
      <c r="BI38" s="183"/>
      <c r="BJ38" s="183"/>
      <c r="BK38" s="183"/>
      <c r="BL38" s="183"/>
      <c r="BM38" s="183"/>
      <c r="BN38" s="226"/>
      <c r="BO38" s="227"/>
      <c r="BP38" s="223"/>
      <c r="BQ38" s="225"/>
      <c r="BR38" s="225"/>
      <c r="BS38" s="168"/>
      <c r="BT38" s="168"/>
      <c r="BU38" s="168"/>
      <c r="BV38" s="166"/>
      <c r="BW38" s="183">
        <v>0</v>
      </c>
      <c r="BX38" s="169">
        <v>0</v>
      </c>
      <c r="BY38" s="184"/>
      <c r="CA38" s="185">
        <v>1.5</v>
      </c>
      <c r="CB38" s="232" t="s">
        <v>426</v>
      </c>
      <c r="CC38" s="187"/>
      <c r="CD38" s="188">
        <v>0.2</v>
      </c>
      <c r="CE38" s="233" t="s">
        <v>426</v>
      </c>
      <c r="CF38" s="190"/>
      <c r="CG38" s="191">
        <v>0.2</v>
      </c>
      <c r="CH38" s="234" t="s">
        <v>426</v>
      </c>
      <c r="CI38" s="190"/>
      <c r="CJ38" s="235">
        <v>1</v>
      </c>
      <c r="CL38" s="236"/>
      <c r="CM38" s="237"/>
      <c r="CN38" s="238"/>
      <c r="CO38">
        <v>0</v>
      </c>
      <c r="CP38" s="239"/>
      <c r="CQ38" s="240"/>
      <c r="CR38" s="240"/>
      <c r="CS38" s="240"/>
      <c r="CT38" s="241"/>
      <c r="CU38" s="242">
        <v>0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1.5</v>
      </c>
      <c r="DT38" s="251"/>
      <c r="DU38" s="252"/>
      <c r="DV38" s="216"/>
      <c r="DW38" s="253">
        <v>1.8</v>
      </c>
      <c r="DX38" s="254">
        <v>0.2</v>
      </c>
      <c r="DY38" s="254"/>
      <c r="DZ38" s="255"/>
      <c r="EA38" s="216"/>
      <c r="EB38" s="256">
        <v>2.2000000000000002</v>
      </c>
      <c r="EC38" s="257">
        <v>0.2</v>
      </c>
      <c r="ED38" s="257"/>
      <c r="EE38" s="258"/>
    </row>
    <row r="39" spans="1:135" x14ac:dyDescent="0.3">
      <c r="A39" s="20">
        <f t="shared" si="1"/>
        <v>60335</v>
      </c>
      <c r="B39" s="456" t="s">
        <v>172</v>
      </c>
      <c r="C39" s="457" t="s">
        <v>83</v>
      </c>
      <c r="D39" s="457" t="s">
        <v>300</v>
      </c>
      <c r="E39" s="457">
        <v>0</v>
      </c>
      <c r="F39" s="223">
        <v>5</v>
      </c>
      <c r="G39" s="183">
        <v>5</v>
      </c>
      <c r="H39" s="183"/>
      <c r="I39" s="183">
        <v>5</v>
      </c>
      <c r="J39" s="183"/>
      <c r="K39" s="183"/>
      <c r="L39" s="183"/>
      <c r="M39" s="183"/>
      <c r="N39" s="183"/>
      <c r="O39" s="224"/>
      <c r="P39" s="167">
        <v>0</v>
      </c>
      <c r="Q39" s="223">
        <v>5</v>
      </c>
      <c r="R39" s="225">
        <v>1</v>
      </c>
      <c r="S39" s="225">
        <v>1</v>
      </c>
      <c r="T39" s="168"/>
      <c r="U39" s="168"/>
      <c r="V39" s="168"/>
      <c r="W39" s="166"/>
      <c r="X39" s="183">
        <v>5</v>
      </c>
      <c r="Y39" s="169">
        <v>0</v>
      </c>
      <c r="Z39" s="170"/>
      <c r="AB39" s="223"/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0</v>
      </c>
      <c r="AN39" s="225"/>
      <c r="AO39" s="225"/>
      <c r="AP39" s="168"/>
      <c r="AQ39" s="168"/>
      <c r="AR39" s="168"/>
      <c r="AS39" s="166"/>
      <c r="AT39" s="183">
        <v>0</v>
      </c>
      <c r="AU39" s="169">
        <v>0</v>
      </c>
      <c r="AV39" s="173"/>
      <c r="AX39" s="228"/>
      <c r="AY39" s="229"/>
      <c r="AZ39" s="229"/>
      <c r="BA39" s="229"/>
      <c r="BB39" s="229"/>
      <c r="BC39" s="230"/>
      <c r="BE39" s="231"/>
      <c r="BF39" s="183">
        <v>5</v>
      </c>
      <c r="BG39" s="183"/>
      <c r="BH39" s="183"/>
      <c r="BI39" s="183"/>
      <c r="BJ39" s="183"/>
      <c r="BK39" s="183"/>
      <c r="BL39" s="183"/>
      <c r="BM39" s="183"/>
      <c r="BN39" s="226"/>
      <c r="BO39" s="227"/>
      <c r="BP39" s="223"/>
      <c r="BQ39" s="225"/>
      <c r="BR39" s="225"/>
      <c r="BS39" s="168"/>
      <c r="BT39" s="168"/>
      <c r="BU39" s="168"/>
      <c r="BV39" s="166"/>
      <c r="BW39" s="183">
        <v>0</v>
      </c>
      <c r="BX39" s="169">
        <v>0</v>
      </c>
      <c r="BY39" s="184"/>
      <c r="CA39" s="185">
        <v>3.2</v>
      </c>
      <c r="CB39" s="232" t="s">
        <v>424</v>
      </c>
      <c r="CC39" s="187"/>
      <c r="CD39" s="188">
        <v>0.2</v>
      </c>
      <c r="CE39" s="233" t="s">
        <v>426</v>
      </c>
      <c r="CF39" s="190"/>
      <c r="CG39" s="191">
        <v>1</v>
      </c>
      <c r="CH39" s="234" t="s">
        <v>426</v>
      </c>
      <c r="CI39" s="190"/>
      <c r="CJ39" s="235">
        <v>2.2000000000000002</v>
      </c>
      <c r="CL39" s="236"/>
      <c r="CM39" s="237"/>
      <c r="CN39" s="238"/>
      <c r="CO39">
        <v>0</v>
      </c>
      <c r="CP39" s="239"/>
      <c r="CQ39" s="240"/>
      <c r="CR39" s="240"/>
      <c r="CS39" s="240"/>
      <c r="CT39" s="241"/>
      <c r="CU39" s="242">
        <v>0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3.5</v>
      </c>
      <c r="DS39" s="251">
        <v>3.2</v>
      </c>
      <c r="DT39" s="251"/>
      <c r="DU39" s="252"/>
      <c r="DV39" s="216"/>
      <c r="DW39" s="253">
        <v>2</v>
      </c>
      <c r="DX39" s="254">
        <v>0.2</v>
      </c>
      <c r="DY39" s="254"/>
      <c r="DZ39" s="255"/>
      <c r="EA39" s="216"/>
      <c r="EB39" s="256">
        <v>2.5</v>
      </c>
      <c r="EC39" s="257">
        <v>1</v>
      </c>
      <c r="ED39" s="257"/>
      <c r="EE39" s="258"/>
    </row>
    <row r="40" spans="1:135" x14ac:dyDescent="0.3">
      <c r="A40" s="20">
        <f t="shared" si="1"/>
        <v>60336</v>
      </c>
      <c r="B40" s="456" t="s">
        <v>301</v>
      </c>
      <c r="C40" s="457" t="s">
        <v>55</v>
      </c>
      <c r="D40" s="457" t="s">
        <v>302</v>
      </c>
      <c r="E40" s="457" t="s">
        <v>303</v>
      </c>
      <c r="F40" s="223">
        <v>1</v>
      </c>
      <c r="G40" s="183">
        <v>3</v>
      </c>
      <c r="H40" s="183"/>
      <c r="I40" s="183">
        <v>1</v>
      </c>
      <c r="J40" s="183"/>
      <c r="K40" s="183"/>
      <c r="L40" s="183"/>
      <c r="M40" s="183"/>
      <c r="N40" s="183"/>
      <c r="O40" s="224"/>
      <c r="P40" s="167">
        <v>0</v>
      </c>
      <c r="Q40" s="223">
        <v>1</v>
      </c>
      <c r="R40" s="225">
        <v>1</v>
      </c>
      <c r="S40" s="225">
        <v>1</v>
      </c>
      <c r="T40" s="168"/>
      <c r="U40" s="168"/>
      <c r="V40" s="168"/>
      <c r="W40" s="166"/>
      <c r="X40" s="183">
        <v>5</v>
      </c>
      <c r="Y40" s="169">
        <v>0</v>
      </c>
      <c r="Z40" s="170"/>
      <c r="AB40" s="223"/>
      <c r="AC40" s="183">
        <v>5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0</v>
      </c>
      <c r="AN40" s="225"/>
      <c r="AO40" s="225"/>
      <c r="AP40" s="168"/>
      <c r="AQ40" s="168"/>
      <c r="AR40" s="168"/>
      <c r="AS40" s="166"/>
      <c r="AT40" s="183">
        <v>0</v>
      </c>
      <c r="AU40" s="169">
        <v>0</v>
      </c>
      <c r="AV40" s="173"/>
      <c r="AX40" s="228"/>
      <c r="AY40" s="229"/>
      <c r="AZ40" s="229"/>
      <c r="BA40" s="229"/>
      <c r="BB40" s="229"/>
      <c r="BC40" s="230"/>
      <c r="BE40" s="231"/>
      <c r="BF40" s="183">
        <v>1</v>
      </c>
      <c r="BG40" s="183"/>
      <c r="BH40" s="183"/>
      <c r="BI40" s="183"/>
      <c r="BJ40" s="183"/>
      <c r="BK40" s="183"/>
      <c r="BL40" s="183"/>
      <c r="BM40" s="183"/>
      <c r="BN40" s="226"/>
      <c r="BO40" s="227"/>
      <c r="BP40" s="223"/>
      <c r="BQ40" s="225"/>
      <c r="BR40" s="225"/>
      <c r="BS40" s="168"/>
      <c r="BT40" s="168"/>
      <c r="BU40" s="168"/>
      <c r="BV40" s="166"/>
      <c r="BW40" s="183">
        <v>0</v>
      </c>
      <c r="BX40" s="169">
        <v>0</v>
      </c>
      <c r="BY40" s="184"/>
      <c r="CA40" s="185">
        <v>1.5</v>
      </c>
      <c r="CB40" s="232" t="s">
        <v>426</v>
      </c>
      <c r="CC40" s="187"/>
      <c r="CD40" s="188">
        <v>1</v>
      </c>
      <c r="CE40" s="233" t="s">
        <v>426</v>
      </c>
      <c r="CF40" s="190"/>
      <c r="CG40" s="191">
        <v>0.2</v>
      </c>
      <c r="CH40" s="234" t="s">
        <v>426</v>
      </c>
      <c r="CI40" s="190"/>
      <c r="CJ40" s="235">
        <v>1.1000000000000001</v>
      </c>
      <c r="CL40" s="236"/>
      <c r="CM40" s="237"/>
      <c r="CN40" s="238"/>
      <c r="CO40">
        <v>0</v>
      </c>
      <c r="CP40" s="239"/>
      <c r="CQ40" s="240"/>
      <c r="CR40" s="240"/>
      <c r="CS40" s="240"/>
      <c r="CT40" s="241"/>
      <c r="CU40" s="242">
        <v>0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2.5</v>
      </c>
      <c r="DS40" s="251">
        <v>1.5</v>
      </c>
      <c r="DT40" s="251"/>
      <c r="DU40" s="252"/>
      <c r="DV40" s="216"/>
      <c r="DW40" s="253">
        <v>1.9</v>
      </c>
      <c r="DX40" s="254">
        <v>1</v>
      </c>
      <c r="DY40" s="254"/>
      <c r="DZ40" s="255"/>
      <c r="EA40" s="216"/>
      <c r="EB40" s="256">
        <v>2.6</v>
      </c>
      <c r="EC40" s="257">
        <v>0.2</v>
      </c>
      <c r="ED40" s="257"/>
      <c r="EE40" s="258"/>
    </row>
    <row r="41" spans="1:135" x14ac:dyDescent="0.3">
      <c r="A41" s="20">
        <f t="shared" si="1"/>
        <v>60337</v>
      </c>
      <c r="B41" s="456" t="s">
        <v>301</v>
      </c>
      <c r="C41" s="457" t="s">
        <v>55</v>
      </c>
      <c r="D41" s="457" t="s">
        <v>39</v>
      </c>
      <c r="E41" s="457" t="s">
        <v>304</v>
      </c>
      <c r="F41" s="223">
        <v>1</v>
      </c>
      <c r="G41" s="183">
        <v>3</v>
      </c>
      <c r="H41" s="183"/>
      <c r="I41" s="183">
        <v>1</v>
      </c>
      <c r="J41" s="183"/>
      <c r="K41" s="183"/>
      <c r="L41" s="183"/>
      <c r="M41" s="183"/>
      <c r="N41" s="183"/>
      <c r="O41" s="224"/>
      <c r="P41" s="167">
        <v>0</v>
      </c>
      <c r="Q41" s="223">
        <v>1</v>
      </c>
      <c r="R41" s="225">
        <v>1</v>
      </c>
      <c r="S41" s="225">
        <v>1</v>
      </c>
      <c r="T41" s="168"/>
      <c r="U41" s="168"/>
      <c r="V41" s="168"/>
      <c r="W41" s="166"/>
      <c r="X41" s="183">
        <v>5</v>
      </c>
      <c r="Y41" s="169">
        <v>0</v>
      </c>
      <c r="Z41" s="170"/>
      <c r="AB41" s="223"/>
      <c r="AC41" s="183">
        <v>5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0</v>
      </c>
      <c r="AN41" s="225"/>
      <c r="AO41" s="225"/>
      <c r="AP41" s="168"/>
      <c r="AQ41" s="168"/>
      <c r="AR41" s="168"/>
      <c r="AS41" s="166"/>
      <c r="AT41" s="183">
        <v>0</v>
      </c>
      <c r="AU41" s="169">
        <v>0</v>
      </c>
      <c r="AV41" s="173"/>
      <c r="AX41" s="228"/>
      <c r="AY41" s="229"/>
      <c r="AZ41" s="229"/>
      <c r="BA41" s="229"/>
      <c r="BB41" s="229"/>
      <c r="BC41" s="230"/>
      <c r="BE41" s="231"/>
      <c r="BF41" s="183">
        <v>1</v>
      </c>
      <c r="BG41" s="183"/>
      <c r="BH41" s="183"/>
      <c r="BI41" s="183"/>
      <c r="BJ41" s="183"/>
      <c r="BK41" s="183"/>
      <c r="BL41" s="183"/>
      <c r="BM41" s="183"/>
      <c r="BN41" s="226"/>
      <c r="BO41" s="227"/>
      <c r="BP41" s="223"/>
      <c r="BQ41" s="225"/>
      <c r="BR41" s="225"/>
      <c r="BS41" s="168"/>
      <c r="BT41" s="168"/>
      <c r="BU41" s="168"/>
      <c r="BV41" s="166"/>
      <c r="BW41" s="183">
        <v>0</v>
      </c>
      <c r="BX41" s="169">
        <v>0</v>
      </c>
      <c r="BY41" s="184"/>
      <c r="CA41" s="185">
        <v>1.5</v>
      </c>
      <c r="CB41" s="232" t="s">
        <v>426</v>
      </c>
      <c r="CC41" s="187"/>
      <c r="CD41" s="188">
        <v>1</v>
      </c>
      <c r="CE41" s="233" t="s">
        <v>426</v>
      </c>
      <c r="CF41" s="190"/>
      <c r="CG41" s="191">
        <v>0.2</v>
      </c>
      <c r="CH41" s="234" t="s">
        <v>426</v>
      </c>
      <c r="CI41" s="190"/>
      <c r="CJ41" s="235">
        <v>1.1000000000000001</v>
      </c>
      <c r="CL41" s="236"/>
      <c r="CM41" s="237"/>
      <c r="CN41" s="238"/>
      <c r="CO41">
        <v>0</v>
      </c>
      <c r="CP41" s="239"/>
      <c r="CQ41" s="240"/>
      <c r="CR41" s="240"/>
      <c r="CS41" s="240"/>
      <c r="CT41" s="241"/>
      <c r="CU41" s="242">
        <v>0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2.5</v>
      </c>
      <c r="DS41" s="251">
        <v>1.5</v>
      </c>
      <c r="DT41" s="251"/>
      <c r="DU41" s="252"/>
      <c r="DV41" s="216"/>
      <c r="DW41" s="253">
        <v>1.9</v>
      </c>
      <c r="DX41" s="254">
        <v>1</v>
      </c>
      <c r="DY41" s="254"/>
      <c r="DZ41" s="255"/>
      <c r="EA41" s="216"/>
      <c r="EB41" s="256">
        <v>1.9</v>
      </c>
      <c r="EC41" s="257">
        <v>0.2</v>
      </c>
      <c r="ED41" s="257"/>
      <c r="EE41" s="258"/>
    </row>
    <row r="42" spans="1:135" x14ac:dyDescent="0.3">
      <c r="A42" s="20">
        <f t="shared" si="1"/>
        <v>60338</v>
      </c>
      <c r="B42" s="456" t="s">
        <v>132</v>
      </c>
      <c r="C42" s="457" t="s">
        <v>37</v>
      </c>
      <c r="D42" s="457" t="s">
        <v>137</v>
      </c>
      <c r="E42" s="457" t="s">
        <v>164</v>
      </c>
      <c r="F42" s="223">
        <v>5</v>
      </c>
      <c r="G42" s="183">
        <v>3</v>
      </c>
      <c r="H42" s="183"/>
      <c r="I42" s="183">
        <v>5</v>
      </c>
      <c r="J42" s="183"/>
      <c r="K42" s="183"/>
      <c r="L42" s="183"/>
      <c r="M42" s="183"/>
      <c r="N42" s="183"/>
      <c r="O42" s="224"/>
      <c r="P42" s="167">
        <v>0</v>
      </c>
      <c r="Q42" s="223">
        <v>3.7</v>
      </c>
      <c r="R42" s="225">
        <v>2.5</v>
      </c>
      <c r="S42" s="225">
        <v>4</v>
      </c>
      <c r="T42" s="168"/>
      <c r="U42" s="168"/>
      <c r="V42" s="168"/>
      <c r="W42" s="166"/>
      <c r="X42" s="183">
        <v>5</v>
      </c>
      <c r="Y42" s="169">
        <v>0</v>
      </c>
      <c r="Z42" s="170"/>
      <c r="AB42" s="223"/>
      <c r="AC42" s="183">
        <v>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0</v>
      </c>
      <c r="AN42" s="225"/>
      <c r="AO42" s="225"/>
      <c r="AP42" s="168"/>
      <c r="AQ42" s="168"/>
      <c r="AR42" s="168"/>
      <c r="AS42" s="166"/>
      <c r="AT42" s="183">
        <v>0</v>
      </c>
      <c r="AU42" s="169">
        <v>0</v>
      </c>
      <c r="AV42" s="173"/>
      <c r="AX42" s="228"/>
      <c r="AY42" s="229"/>
      <c r="AZ42" s="229"/>
      <c r="BA42" s="229"/>
      <c r="BB42" s="229"/>
      <c r="BC42" s="230"/>
      <c r="BE42" s="271"/>
      <c r="BF42" s="183">
        <v>5</v>
      </c>
      <c r="BG42" s="183"/>
      <c r="BH42" s="183"/>
      <c r="BI42" s="183"/>
      <c r="BJ42" s="183"/>
      <c r="BK42" s="183"/>
      <c r="BL42" s="183"/>
      <c r="BM42" s="183"/>
      <c r="BN42" s="226"/>
      <c r="BO42" s="227"/>
      <c r="BP42" s="223"/>
      <c r="BQ42" s="225"/>
      <c r="BR42" s="225"/>
      <c r="BS42" s="168"/>
      <c r="BT42" s="168"/>
      <c r="BU42" s="168"/>
      <c r="BV42" s="166"/>
      <c r="BW42" s="183">
        <v>0</v>
      </c>
      <c r="BX42" s="169">
        <v>0</v>
      </c>
      <c r="BY42" s="184"/>
      <c r="CA42" s="185">
        <v>3.5</v>
      </c>
      <c r="CB42" s="232" t="s">
        <v>424</v>
      </c>
      <c r="CC42" s="187"/>
      <c r="CD42" s="188">
        <v>1</v>
      </c>
      <c r="CE42" s="233" t="s">
        <v>426</v>
      </c>
      <c r="CF42" s="190"/>
      <c r="CG42" s="191">
        <v>1</v>
      </c>
      <c r="CH42" s="234" t="s">
        <v>426</v>
      </c>
      <c r="CI42" s="190"/>
      <c r="CJ42" s="235">
        <v>2.5</v>
      </c>
      <c r="CL42" s="236"/>
      <c r="CM42" s="237"/>
      <c r="CN42" s="238"/>
      <c r="CO42">
        <v>0</v>
      </c>
      <c r="CP42" s="239"/>
      <c r="CQ42" s="240"/>
      <c r="CR42" s="240"/>
      <c r="CS42" s="240"/>
      <c r="CT42" s="241"/>
      <c r="CU42" s="242">
        <v>0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3.5</v>
      </c>
      <c r="DS42" s="251">
        <v>3.5</v>
      </c>
      <c r="DT42" s="251"/>
      <c r="DU42" s="252"/>
      <c r="DV42" s="216"/>
      <c r="DW42" s="253">
        <v>4.0999999999999996</v>
      </c>
      <c r="DX42" s="254">
        <v>1</v>
      </c>
      <c r="DY42" s="254"/>
      <c r="DZ42" s="255"/>
      <c r="EA42" s="216"/>
      <c r="EB42" s="256">
        <v>4.2</v>
      </c>
      <c r="EC42" s="257">
        <v>1</v>
      </c>
      <c r="ED42" s="257"/>
      <c r="EE42" s="258"/>
    </row>
    <row r="43" spans="1:135" x14ac:dyDescent="0.3">
      <c r="A43" s="20">
        <f t="shared" si="1"/>
        <v>60339</v>
      </c>
      <c r="B43" s="456" t="s">
        <v>158</v>
      </c>
      <c r="C43" s="457" t="s">
        <v>34</v>
      </c>
      <c r="D43" s="457" t="s">
        <v>22</v>
      </c>
      <c r="E43" s="457" t="s">
        <v>138</v>
      </c>
      <c r="F43" s="223">
        <v>4.5999999999999996</v>
      </c>
      <c r="G43" s="183">
        <v>3</v>
      </c>
      <c r="H43" s="183"/>
      <c r="I43" s="183">
        <v>4</v>
      </c>
      <c r="J43" s="272"/>
      <c r="K43" s="183"/>
      <c r="L43" s="183"/>
      <c r="M43" s="183"/>
      <c r="N43" s="183"/>
      <c r="O43" s="224"/>
      <c r="P43" s="167">
        <v>0</v>
      </c>
      <c r="Q43" s="223">
        <v>4</v>
      </c>
      <c r="R43" s="225">
        <v>5</v>
      </c>
      <c r="S43" s="225">
        <v>1</v>
      </c>
      <c r="T43" s="168"/>
      <c r="U43" s="168"/>
      <c r="V43" s="168"/>
      <c r="W43" s="166"/>
      <c r="X43" s="183">
        <v>5</v>
      </c>
      <c r="Y43" s="169">
        <v>0</v>
      </c>
      <c r="Z43" s="170"/>
      <c r="AB43" s="223"/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0</v>
      </c>
      <c r="AN43" s="225"/>
      <c r="AO43" s="225"/>
      <c r="AP43" s="168"/>
      <c r="AQ43" s="168"/>
      <c r="AR43" s="168"/>
      <c r="AS43" s="166"/>
      <c r="AT43" s="183">
        <v>0</v>
      </c>
      <c r="AU43" s="169">
        <v>0</v>
      </c>
      <c r="AV43" s="173"/>
      <c r="AX43" s="228"/>
      <c r="AY43" s="229"/>
      <c r="AZ43" s="229"/>
      <c r="BA43" s="229"/>
      <c r="BB43" s="229"/>
      <c r="BC43" s="230"/>
      <c r="BE43" s="231"/>
      <c r="BF43" s="183">
        <v>4</v>
      </c>
      <c r="BG43" s="183"/>
      <c r="BH43" s="183"/>
      <c r="BI43" s="183"/>
      <c r="BJ43" s="183"/>
      <c r="BK43" s="183"/>
      <c r="BL43" s="183"/>
      <c r="BM43" s="183"/>
      <c r="BN43" s="226"/>
      <c r="BO43" s="227"/>
      <c r="BP43" s="223"/>
      <c r="BQ43" s="225"/>
      <c r="BR43" s="225"/>
      <c r="BS43" s="168"/>
      <c r="BT43" s="168"/>
      <c r="BU43" s="168"/>
      <c r="BV43" s="166"/>
      <c r="BW43" s="183">
        <v>0</v>
      </c>
      <c r="BX43" s="169">
        <v>0</v>
      </c>
      <c r="BY43" s="184"/>
      <c r="CA43" s="185">
        <v>3.3</v>
      </c>
      <c r="CB43" s="232" t="s">
        <v>424</v>
      </c>
      <c r="CC43" s="187"/>
      <c r="CD43" s="188">
        <v>0.2</v>
      </c>
      <c r="CE43" s="233" t="s">
        <v>426</v>
      </c>
      <c r="CF43" s="190"/>
      <c r="CG43" s="191">
        <v>0.8</v>
      </c>
      <c r="CH43" s="234" t="s">
        <v>426</v>
      </c>
      <c r="CI43" s="190"/>
      <c r="CJ43" s="235">
        <v>2.2000000000000002</v>
      </c>
      <c r="CL43" s="236"/>
      <c r="CM43" s="237"/>
      <c r="CN43" s="238"/>
      <c r="CO43">
        <v>0</v>
      </c>
      <c r="CP43" s="239"/>
      <c r="CQ43" s="240"/>
      <c r="CR43" s="240"/>
      <c r="CS43" s="240"/>
      <c r="CT43" s="241"/>
      <c r="CU43" s="242">
        <v>0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3.2</v>
      </c>
      <c r="DS43" s="251">
        <v>3.3</v>
      </c>
      <c r="DT43" s="251"/>
      <c r="DU43" s="252"/>
      <c r="DV43" s="216"/>
      <c r="DW43" s="253">
        <v>3</v>
      </c>
      <c r="DX43" s="254">
        <v>0.2</v>
      </c>
      <c r="DY43" s="254"/>
      <c r="DZ43" s="255"/>
      <c r="EA43" s="216"/>
      <c r="EB43" s="256">
        <v>2.7</v>
      </c>
      <c r="EC43" s="257">
        <v>0.8</v>
      </c>
      <c r="ED43" s="257"/>
      <c r="EE43" s="258"/>
    </row>
    <row r="44" spans="1:135" x14ac:dyDescent="0.3">
      <c r="A44" s="20">
        <f t="shared" si="1"/>
        <v>60340</v>
      </c>
      <c r="B44" s="456" t="s">
        <v>305</v>
      </c>
      <c r="C44" s="457" t="s">
        <v>49</v>
      </c>
      <c r="D44" s="457" t="s">
        <v>33</v>
      </c>
      <c r="E44" s="457">
        <v>0</v>
      </c>
      <c r="F44" s="223">
        <v>1</v>
      </c>
      <c r="G44" s="183">
        <v>5</v>
      </c>
      <c r="H44" s="183"/>
      <c r="I44" s="183">
        <v>1</v>
      </c>
      <c r="J44" s="183"/>
      <c r="K44" s="183"/>
      <c r="L44" s="272"/>
      <c r="M44" s="183"/>
      <c r="N44" s="183"/>
      <c r="O44" s="224"/>
      <c r="P44" s="167">
        <v>0</v>
      </c>
      <c r="Q44" s="223">
        <v>1</v>
      </c>
      <c r="R44" s="225">
        <v>1</v>
      </c>
      <c r="S44" s="225">
        <v>1</v>
      </c>
      <c r="T44" s="168"/>
      <c r="U44" s="168"/>
      <c r="V44" s="168"/>
      <c r="W44" s="166"/>
      <c r="X44" s="183">
        <v>5</v>
      </c>
      <c r="Y44" s="169">
        <v>0</v>
      </c>
      <c r="Z44" s="170"/>
      <c r="AB44" s="223"/>
      <c r="AC44" s="183">
        <v>1</v>
      </c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0</v>
      </c>
      <c r="AN44" s="225"/>
      <c r="AO44" s="225"/>
      <c r="AP44" s="168"/>
      <c r="AQ44" s="168"/>
      <c r="AR44" s="168"/>
      <c r="AS44" s="166"/>
      <c r="AT44" s="183">
        <v>0</v>
      </c>
      <c r="AU44" s="169">
        <v>0</v>
      </c>
      <c r="AV44" s="173"/>
      <c r="AX44" s="228"/>
      <c r="AY44" s="229"/>
      <c r="AZ44" s="229"/>
      <c r="BA44" s="229"/>
      <c r="BB44" s="229"/>
      <c r="BC44" s="230"/>
      <c r="BE44" s="231"/>
      <c r="BF44" s="183">
        <v>4.5</v>
      </c>
      <c r="BG44" s="183"/>
      <c r="BH44" s="183"/>
      <c r="BI44" s="183"/>
      <c r="BJ44" s="183"/>
      <c r="BK44" s="183"/>
      <c r="BL44" s="183"/>
      <c r="BM44" s="183"/>
      <c r="BN44" s="226"/>
      <c r="BO44" s="227"/>
      <c r="BP44" s="223"/>
      <c r="BQ44" s="225"/>
      <c r="BR44" s="225"/>
      <c r="BS44" s="168"/>
      <c r="BT44" s="168"/>
      <c r="BU44" s="168"/>
      <c r="BV44" s="166"/>
      <c r="BW44" s="183">
        <v>0</v>
      </c>
      <c r="BX44" s="169">
        <v>0</v>
      </c>
      <c r="BY44" s="184"/>
      <c r="CA44" s="185">
        <v>1.7</v>
      </c>
      <c r="CB44" s="232" t="s">
        <v>426</v>
      </c>
      <c r="CC44" s="187"/>
      <c r="CD44" s="188">
        <v>0.2</v>
      </c>
      <c r="CE44" s="233" t="s">
        <v>426</v>
      </c>
      <c r="CF44" s="190"/>
      <c r="CG44" s="191">
        <v>0.9</v>
      </c>
      <c r="CH44" s="234" t="s">
        <v>426</v>
      </c>
      <c r="CI44" s="190"/>
      <c r="CJ44" s="235">
        <v>1.3</v>
      </c>
      <c r="CL44" s="236"/>
      <c r="CM44" s="237"/>
      <c r="CN44" s="238"/>
      <c r="CO44">
        <v>0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1.7</v>
      </c>
      <c r="DT44" s="251"/>
      <c r="DU44" s="252"/>
      <c r="DV44" s="216"/>
      <c r="DW44" s="253">
        <v>1.8</v>
      </c>
      <c r="DX44" s="254">
        <v>0.2</v>
      </c>
      <c r="DY44" s="254"/>
      <c r="DZ44" s="255"/>
      <c r="EA44" s="216"/>
      <c r="EB44" s="256">
        <v>1.8</v>
      </c>
      <c r="EC44" s="257">
        <v>0.9</v>
      </c>
      <c r="ED44" s="257"/>
      <c r="EE44" s="258"/>
    </row>
    <row r="45" spans="1:135" x14ac:dyDescent="0.3">
      <c r="A45" s="20">
        <f t="shared" si="1"/>
        <v>60341</v>
      </c>
      <c r="B45" s="21">
        <v>0</v>
      </c>
      <c r="C45" s="21">
        <v>0</v>
      </c>
      <c r="D45" s="21">
        <v>0</v>
      </c>
      <c r="E45" s="458">
        <v>0</v>
      </c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O45">
        <v>0</v>
      </c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>
        <v>0</v>
      </c>
      <c r="DT45" s="251"/>
      <c r="DU45" s="252"/>
      <c r="DV45" s="216"/>
      <c r="DW45" s="253">
        <v>0</v>
      </c>
      <c r="DX45" s="254">
        <v>0</v>
      </c>
      <c r="DY45" s="254"/>
      <c r="DZ45" s="255"/>
      <c r="EA45" s="216"/>
      <c r="EB45" s="256">
        <v>0</v>
      </c>
      <c r="EC45" s="257">
        <v>0</v>
      </c>
      <c r="ED45" s="257"/>
      <c r="EE45" s="258"/>
    </row>
    <row r="46" spans="1:135" x14ac:dyDescent="0.3">
      <c r="A46" s="20">
        <f t="shared" si="1"/>
        <v>60342</v>
      </c>
      <c r="B46" s="21">
        <v>0</v>
      </c>
      <c r="C46" s="21">
        <v>0</v>
      </c>
      <c r="D46" s="21">
        <v>0</v>
      </c>
      <c r="E46" s="458">
        <v>0</v>
      </c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O46">
        <v>0</v>
      </c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>
        <v>0</v>
      </c>
      <c r="DT46" s="251"/>
      <c r="DU46" s="252"/>
      <c r="DV46" s="216"/>
      <c r="DW46" s="253">
        <v>0</v>
      </c>
      <c r="DX46" s="254">
        <v>0</v>
      </c>
      <c r="DY46" s="254"/>
      <c r="DZ46" s="255"/>
      <c r="EA46" s="216"/>
      <c r="EB46" s="256">
        <v>0</v>
      </c>
      <c r="EC46" s="257">
        <v>0</v>
      </c>
      <c r="ED46" s="257"/>
      <c r="EE46" s="258"/>
    </row>
    <row r="47" spans="1:135" x14ac:dyDescent="0.3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O47">
        <v>0</v>
      </c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/>
      <c r="DU47" s="252"/>
      <c r="DV47" s="216"/>
      <c r="DW47" s="253">
        <v>0</v>
      </c>
      <c r="DX47" s="254">
        <v>0</v>
      </c>
      <c r="DY47" s="254"/>
      <c r="DZ47" s="255"/>
      <c r="EA47" s="216"/>
      <c r="EB47" s="256">
        <v>0</v>
      </c>
      <c r="EC47" s="257">
        <v>0</v>
      </c>
      <c r="ED47" s="257"/>
      <c r="EE47" s="258"/>
    </row>
    <row r="48" spans="1:135" x14ac:dyDescent="0.3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O48">
        <v>0</v>
      </c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/>
      <c r="DU48" s="252"/>
      <c r="DV48" s="216"/>
      <c r="DW48" s="253">
        <v>0</v>
      </c>
      <c r="DX48" s="254">
        <v>0</v>
      </c>
      <c r="DY48" s="254"/>
      <c r="DZ48" s="255"/>
      <c r="EA48" s="216"/>
      <c r="EB48" s="256">
        <v>0</v>
      </c>
      <c r="EC48" s="257">
        <v>0</v>
      </c>
      <c r="ED48" s="257"/>
      <c r="EE48" s="258"/>
    </row>
    <row r="49" spans="1:135" x14ac:dyDescent="0.3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O49">
        <v>0</v>
      </c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/>
      <c r="DU49" s="252"/>
      <c r="DV49" s="216"/>
      <c r="DW49" s="253">
        <v>0</v>
      </c>
      <c r="DX49" s="254">
        <v>0</v>
      </c>
      <c r="DY49" s="254"/>
      <c r="DZ49" s="255"/>
      <c r="EA49" s="216"/>
      <c r="EB49" s="256">
        <v>0</v>
      </c>
      <c r="EC49" s="257">
        <v>0</v>
      </c>
      <c r="ED49" s="257"/>
      <c r="EE49" s="258"/>
    </row>
    <row r="50" spans="1:135" x14ac:dyDescent="0.3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O50">
        <v>0</v>
      </c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/>
      <c r="DU50" s="252"/>
      <c r="DV50" s="216"/>
      <c r="DW50" s="253">
        <v>0</v>
      </c>
      <c r="DX50" s="254">
        <v>0</v>
      </c>
      <c r="DY50" s="254"/>
      <c r="DZ50" s="255"/>
      <c r="EA50" s="216"/>
      <c r="EB50" s="256">
        <v>0</v>
      </c>
      <c r="EC50" s="257">
        <v>0</v>
      </c>
      <c r="ED50" s="257"/>
      <c r="EE50" s="258"/>
    </row>
    <row r="51" spans="1:135" x14ac:dyDescent="0.3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O51">
        <v>0</v>
      </c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/>
      <c r="DU51" s="252"/>
      <c r="DV51" s="216"/>
      <c r="DW51" s="253">
        <v>0</v>
      </c>
      <c r="DX51" s="254">
        <v>0</v>
      </c>
      <c r="DY51" s="254"/>
      <c r="DZ51" s="255"/>
      <c r="EA51" s="216"/>
      <c r="EB51" s="256">
        <v>0</v>
      </c>
      <c r="EC51" s="257">
        <v>0</v>
      </c>
      <c r="ED51" s="257"/>
      <c r="EE51" s="258"/>
    </row>
    <row r="52" spans="1:135" x14ac:dyDescent="0.3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O52">
        <v>0</v>
      </c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/>
      <c r="DU52" s="252"/>
      <c r="DV52" s="216"/>
      <c r="DW52" s="253">
        <v>0</v>
      </c>
      <c r="DX52" s="254">
        <v>0</v>
      </c>
      <c r="DY52" s="254"/>
      <c r="DZ52" s="255"/>
      <c r="EA52" s="216"/>
      <c r="EB52" s="256">
        <v>0</v>
      </c>
      <c r="EC52" s="257">
        <v>0</v>
      </c>
      <c r="ED52" s="257"/>
      <c r="EE52" s="258"/>
    </row>
    <row r="53" spans="1:135" x14ac:dyDescent="0.3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O53">
        <v>0</v>
      </c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/>
      <c r="DU53" s="252"/>
      <c r="DV53" s="216"/>
      <c r="DW53" s="253">
        <v>0</v>
      </c>
      <c r="DX53" s="254">
        <v>0</v>
      </c>
      <c r="DY53" s="254"/>
      <c r="DZ53" s="255"/>
      <c r="EA53" s="216"/>
      <c r="EB53" s="256">
        <v>0</v>
      </c>
      <c r="EC53" s="257">
        <v>0</v>
      </c>
      <c r="ED53" s="257"/>
      <c r="EE53" s="258"/>
    </row>
    <row r="54" spans="1:135" ht="16.2" thickBot="1" x14ac:dyDescent="0.35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/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O54">
        <v>0</v>
      </c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/>
      <c r="DU54" s="321"/>
      <c r="DV54" s="72"/>
      <c r="DW54" s="322">
        <v>0</v>
      </c>
      <c r="DX54" s="323">
        <v>0</v>
      </c>
      <c r="DY54" s="323"/>
      <c r="DZ54" s="324"/>
      <c r="EA54" s="72"/>
      <c r="EB54" s="256">
        <v>0</v>
      </c>
      <c r="EC54" s="325">
        <v>0</v>
      </c>
      <c r="ED54" s="325"/>
      <c r="EE54" s="326"/>
    </row>
    <row r="55" spans="1:135" ht="48.6" customHeight="1" thickTop="1" thickBot="1" x14ac:dyDescent="0.35">
      <c r="A55" s="459" t="s">
        <v>182</v>
      </c>
      <c r="B55" s="460">
        <v>43606</v>
      </c>
      <c r="C55" s="461"/>
      <c r="D55" s="461"/>
      <c r="E55" s="461"/>
      <c r="F55" s="327" t="s">
        <v>431</v>
      </c>
      <c r="G55" s="328" t="s">
        <v>432</v>
      </c>
      <c r="H55" s="327"/>
      <c r="I55" s="327" t="s">
        <v>433</v>
      </c>
      <c r="J55" s="327"/>
      <c r="K55" s="327"/>
      <c r="L55" s="327"/>
      <c r="M55" s="327"/>
      <c r="N55" s="327"/>
      <c r="O55" s="327"/>
      <c r="P55" s="329" t="s">
        <v>258</v>
      </c>
      <c r="Q55" s="330" t="s">
        <v>434</v>
      </c>
      <c r="R55" s="331" t="s">
        <v>435</v>
      </c>
      <c r="S55" s="330" t="s">
        <v>436</v>
      </c>
      <c r="T55" s="330"/>
      <c r="U55" s="330"/>
      <c r="V55" s="330"/>
      <c r="W55" s="330"/>
      <c r="X55" s="332" t="s">
        <v>259</v>
      </c>
      <c r="Y55" s="333" t="s">
        <v>260</v>
      </c>
      <c r="Z55" s="332" t="s">
        <v>261</v>
      </c>
      <c r="AA55" s="334"/>
      <c r="AB55" s="335"/>
      <c r="AC55" s="335" t="s">
        <v>437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438</v>
      </c>
      <c r="AN55" s="337"/>
      <c r="AO55" s="337"/>
      <c r="AP55" s="337"/>
      <c r="AQ55" s="337"/>
      <c r="AR55" s="337"/>
      <c r="AS55" s="337"/>
      <c r="AT55" s="338" t="s">
        <v>259</v>
      </c>
      <c r="AU55" s="339" t="s">
        <v>260</v>
      </c>
      <c r="AV55" s="340" t="s">
        <v>261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/>
      <c r="BF55" s="344" t="s">
        <v>439</v>
      </c>
      <c r="BG55" s="344"/>
      <c r="BH55" s="344"/>
      <c r="BI55" s="344"/>
      <c r="BJ55" s="344"/>
      <c r="BK55" s="344"/>
      <c r="BL55" s="344"/>
      <c r="BM55" s="344"/>
      <c r="BN55" s="344"/>
      <c r="BO55" s="344"/>
      <c r="BP55" s="345"/>
      <c r="BQ55" s="346"/>
      <c r="BR55" s="346"/>
      <c r="BS55" s="346"/>
      <c r="BT55" s="346"/>
      <c r="BU55" s="346"/>
      <c r="BV55" s="346"/>
      <c r="BW55" s="347" t="s">
        <v>259</v>
      </c>
      <c r="BX55" s="347" t="s">
        <v>260</v>
      </c>
      <c r="BY55" s="347" t="s">
        <v>261</v>
      </c>
      <c r="CA55" s="348" t="s">
        <v>262</v>
      </c>
      <c r="CB55" s="349">
        <v>0</v>
      </c>
      <c r="CC55" s="350"/>
      <c r="CD55" s="348" t="s">
        <v>262</v>
      </c>
      <c r="CE55" s="351">
        <v>40</v>
      </c>
      <c r="CF55" s="350"/>
      <c r="CG55" s="348" t="s">
        <v>262</v>
      </c>
      <c r="CH55" s="351">
        <v>40</v>
      </c>
      <c r="CI55" s="350"/>
      <c r="CJ55" s="352">
        <v>40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44" t="s">
        <v>263</v>
      </c>
      <c r="CY55" s="644"/>
      <c r="CZ55" s="360">
        <v>0</v>
      </c>
      <c r="DA55" s="361"/>
      <c r="DB55" s="362"/>
      <c r="DC55" s="645" t="s">
        <v>263</v>
      </c>
      <c r="DD55" s="645"/>
      <c r="DE55" s="363">
        <v>0</v>
      </c>
      <c r="DF55" s="364"/>
      <c r="DG55" s="362"/>
      <c r="DH55" s="645" t="s">
        <v>263</v>
      </c>
      <c r="DI55" s="645"/>
      <c r="DJ55" s="363">
        <v>0</v>
      </c>
      <c r="DK55" s="365"/>
      <c r="DL55" s="366"/>
      <c r="DM55" s="367"/>
      <c r="DN55" s="367"/>
      <c r="DO55" s="368"/>
      <c r="DR55" s="369">
        <v>40</v>
      </c>
      <c r="DS55" s="370">
        <v>40</v>
      </c>
      <c r="DT55" s="370">
        <v>0</v>
      </c>
      <c r="DU55" s="371">
        <v>0</v>
      </c>
      <c r="DV55" s="72"/>
      <c r="DW55" s="372">
        <v>40</v>
      </c>
      <c r="DX55" s="373">
        <v>40</v>
      </c>
      <c r="DY55" s="373">
        <v>0</v>
      </c>
      <c r="DZ55" s="374">
        <v>0</v>
      </c>
      <c r="EA55" s="72"/>
      <c r="EB55" s="375">
        <v>40</v>
      </c>
      <c r="EC55" s="376">
        <v>40</v>
      </c>
      <c r="ED55" s="376">
        <v>0</v>
      </c>
      <c r="EE55" s="377">
        <v>0</v>
      </c>
    </row>
    <row r="56" spans="1:135" ht="15" customHeight="1" thickTop="1" thickBot="1" x14ac:dyDescent="0.35">
      <c r="A56" t="s">
        <v>306</v>
      </c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</row>
    <row r="57" spans="1:135" ht="22.8" customHeight="1" thickTop="1" thickBot="1" x14ac:dyDescent="0.35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231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232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</row>
    <row r="58" spans="1:135" ht="15" customHeight="1" thickTop="1" thickBot="1" x14ac:dyDescent="0.35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233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234</v>
      </c>
      <c r="CB58" s="577"/>
      <c r="CC58" s="66"/>
      <c r="CD58" s="640" t="s">
        <v>235</v>
      </c>
      <c r="CE58" s="641"/>
      <c r="CF58" s="66"/>
      <c r="CG58" s="642" t="s">
        <v>236</v>
      </c>
      <c r="CH58" s="643"/>
      <c r="CI58" s="66"/>
      <c r="CJ58" s="578" t="s">
        <v>237</v>
      </c>
      <c r="CK58" s="47"/>
      <c r="CL58" s="580" t="s">
        <v>464</v>
      </c>
      <c r="CM58" s="581"/>
      <c r="CN58" s="582"/>
      <c r="CO58" s="47" t="s">
        <v>465</v>
      </c>
      <c r="CP58" s="604" t="s">
        <v>239</v>
      </c>
      <c r="CQ58" s="605"/>
      <c r="CR58" s="605"/>
      <c r="CS58" s="605"/>
      <c r="CT58" s="605"/>
      <c r="CU58" s="606"/>
      <c r="CV58" s="47"/>
      <c r="CW58" s="607" t="s">
        <v>240</v>
      </c>
      <c r="CX58" s="608"/>
      <c r="CY58" s="608"/>
      <c r="CZ58" s="380"/>
      <c r="DA58" s="71"/>
      <c r="DB58" s="609" t="s">
        <v>241</v>
      </c>
      <c r="DC58" s="610"/>
      <c r="DD58" s="610"/>
      <c r="DE58" s="381"/>
      <c r="DF58" s="71"/>
      <c r="DG58" s="611" t="s">
        <v>242</v>
      </c>
      <c r="DH58" s="612"/>
      <c r="DI58" s="612"/>
      <c r="DJ58" s="382"/>
      <c r="DK58" s="71"/>
      <c r="DL58" s="613" t="s">
        <v>243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</row>
    <row r="59" spans="1:135" ht="18.600000000000001" thickTop="1" thickBot="1" x14ac:dyDescent="0.4">
      <c r="A59" s="462" t="s">
        <v>307</v>
      </c>
      <c r="B59" s="446" t="s">
        <v>9</v>
      </c>
      <c r="C59" s="447">
        <v>604</v>
      </c>
      <c r="D59" s="448" t="s">
        <v>10</v>
      </c>
      <c r="E59" s="449" t="s">
        <v>16</v>
      </c>
      <c r="F59" s="616">
        <v>0.3</v>
      </c>
      <c r="G59" s="617"/>
      <c r="H59" s="618" t="s">
        <v>244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245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244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245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244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245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246</v>
      </c>
      <c r="DS59" s="99" t="s">
        <v>247</v>
      </c>
      <c r="DT59" s="100" t="s">
        <v>248</v>
      </c>
      <c r="DU59" s="101" t="s">
        <v>249</v>
      </c>
      <c r="DV59" s="72"/>
      <c r="DW59" s="102" t="s">
        <v>246</v>
      </c>
      <c r="DX59" s="103" t="s">
        <v>247</v>
      </c>
      <c r="DY59" s="104" t="s">
        <v>248</v>
      </c>
      <c r="DZ59" s="105" t="s">
        <v>249</v>
      </c>
      <c r="EA59" s="106"/>
      <c r="EB59" s="107" t="s">
        <v>246</v>
      </c>
      <c r="EC59" s="108" t="s">
        <v>247</v>
      </c>
      <c r="ED59" s="109" t="s">
        <v>248</v>
      </c>
      <c r="EE59" s="110" t="s">
        <v>249</v>
      </c>
    </row>
    <row r="60" spans="1:135" ht="24" customHeight="1" thickTop="1" thickBot="1" x14ac:dyDescent="0.4">
      <c r="A60" s="450" t="s">
        <v>183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250</v>
      </c>
      <c r="CV60" s="47"/>
      <c r="CW60" s="149" t="s">
        <v>251</v>
      </c>
      <c r="CX60" s="150" t="s">
        <v>12</v>
      </c>
      <c r="CY60" s="150" t="s">
        <v>252</v>
      </c>
      <c r="CZ60" s="151" t="s">
        <v>253</v>
      </c>
      <c r="DA60" s="152"/>
      <c r="DB60" s="149" t="s">
        <v>251</v>
      </c>
      <c r="DC60" s="150" t="s">
        <v>12</v>
      </c>
      <c r="DD60" s="150" t="s">
        <v>252</v>
      </c>
      <c r="DE60" s="151" t="s">
        <v>253</v>
      </c>
      <c r="DF60" s="152"/>
      <c r="DG60" s="149" t="s">
        <v>251</v>
      </c>
      <c r="DH60" s="150" t="s">
        <v>12</v>
      </c>
      <c r="DI60" s="150" t="s">
        <v>252</v>
      </c>
      <c r="DJ60" s="151" t="s">
        <v>253</v>
      </c>
      <c r="DK60" s="152"/>
      <c r="DL60" s="153" t="s">
        <v>254</v>
      </c>
      <c r="DM60" s="154" t="s">
        <v>255</v>
      </c>
      <c r="DN60" s="154" t="s">
        <v>256</v>
      </c>
      <c r="DO60" s="154" t="s">
        <v>257</v>
      </c>
      <c r="DP60" s="47"/>
      <c r="DQ60" s="47"/>
      <c r="DR60" s="383" t="s">
        <v>250</v>
      </c>
      <c r="DS60" s="384" t="s">
        <v>250</v>
      </c>
      <c r="DT60" s="384" t="s">
        <v>250</v>
      </c>
      <c r="DU60" s="385" t="s">
        <v>250</v>
      </c>
      <c r="DV60" s="72"/>
      <c r="DW60" s="158" t="s">
        <v>250</v>
      </c>
      <c r="DX60" s="159" t="s">
        <v>250</v>
      </c>
      <c r="DY60" s="159" t="s">
        <v>250</v>
      </c>
      <c r="DZ60" s="160" t="s">
        <v>250</v>
      </c>
      <c r="EA60" s="72"/>
      <c r="EB60" s="386" t="s">
        <v>250</v>
      </c>
      <c r="EC60" s="387" t="s">
        <v>250</v>
      </c>
      <c r="ED60" s="387" t="s">
        <v>250</v>
      </c>
      <c r="EE60" s="388" t="s">
        <v>250</v>
      </c>
    </row>
    <row r="61" spans="1:135" ht="16.2" thickTop="1" x14ac:dyDescent="0.3">
      <c r="A61" s="20">
        <f>+C59*100+1</f>
        <v>60401</v>
      </c>
      <c r="B61" s="454" t="s">
        <v>427</v>
      </c>
      <c r="C61" s="455" t="s">
        <v>428</v>
      </c>
      <c r="D61" s="455" t="s">
        <v>137</v>
      </c>
      <c r="E61" s="455" t="s">
        <v>98</v>
      </c>
      <c r="F61" s="164">
        <v>1</v>
      </c>
      <c r="G61" s="165">
        <v>1</v>
      </c>
      <c r="H61" s="165">
        <v>5</v>
      </c>
      <c r="I61" s="165"/>
      <c r="J61" s="165"/>
      <c r="K61" s="165"/>
      <c r="L61" s="165"/>
      <c r="M61" s="165"/>
      <c r="N61" s="165"/>
      <c r="O61" s="166"/>
      <c r="P61" s="167">
        <v>0</v>
      </c>
      <c r="Q61" s="164">
        <v>1</v>
      </c>
      <c r="R61" s="168">
        <v>1</v>
      </c>
      <c r="S61" s="168"/>
      <c r="T61" s="168"/>
      <c r="U61" s="168"/>
      <c r="V61" s="168"/>
      <c r="W61" s="166"/>
      <c r="X61" s="165">
        <v>5</v>
      </c>
      <c r="Y61" s="169">
        <v>0</v>
      </c>
      <c r="Z61" s="170"/>
      <c r="AB61" s="164">
        <v>1</v>
      </c>
      <c r="AC61" s="165">
        <v>5</v>
      </c>
      <c r="AD61" s="165">
        <v>5</v>
      </c>
      <c r="AE61" s="165"/>
      <c r="AF61" s="165"/>
      <c r="AG61" s="165"/>
      <c r="AH61" s="165"/>
      <c r="AI61" s="165"/>
      <c r="AJ61" s="165"/>
      <c r="AK61" s="171"/>
      <c r="AL61" s="172"/>
      <c r="AM61" s="164">
        <v>0</v>
      </c>
      <c r="AN61" s="168"/>
      <c r="AO61" s="168"/>
      <c r="AP61" s="168"/>
      <c r="AQ61" s="168"/>
      <c r="AR61" s="168"/>
      <c r="AS61" s="166"/>
      <c r="AT61" s="165">
        <v>5</v>
      </c>
      <c r="AU61" s="169">
        <v>0</v>
      </c>
      <c r="AV61" s="173"/>
      <c r="AX61" s="174"/>
      <c r="AY61" s="175"/>
      <c r="AZ61" s="175"/>
      <c r="BA61" s="175"/>
      <c r="BB61" s="175"/>
      <c r="BC61" s="176"/>
      <c r="BE61" s="177">
        <v>1</v>
      </c>
      <c r="BF61" s="178">
        <v>4</v>
      </c>
      <c r="BG61" s="178"/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/>
      <c r="BR61" s="181"/>
      <c r="BS61" s="181"/>
      <c r="BT61" s="181"/>
      <c r="BU61" s="181"/>
      <c r="BV61" s="182"/>
      <c r="BW61" s="183">
        <v>5</v>
      </c>
      <c r="BX61" s="169">
        <v>0</v>
      </c>
      <c r="BY61" s="184"/>
      <c r="CA61" s="185">
        <v>2</v>
      </c>
      <c r="CB61" s="186" t="s">
        <v>426</v>
      </c>
      <c r="CC61" s="187"/>
      <c r="CD61" s="188">
        <v>2</v>
      </c>
      <c r="CE61" s="189" t="s">
        <v>426</v>
      </c>
      <c r="CF61" s="190"/>
      <c r="CG61" s="191">
        <v>1.9</v>
      </c>
      <c r="CH61" s="192" t="s">
        <v>426</v>
      </c>
      <c r="CI61" s="190"/>
      <c r="CJ61" s="193">
        <v>2</v>
      </c>
      <c r="CL61" s="194">
        <v>0.1</v>
      </c>
      <c r="CM61" s="195">
        <v>0.1</v>
      </c>
      <c r="CN61" s="196">
        <v>0.1</v>
      </c>
      <c r="CO61">
        <v>0</v>
      </c>
      <c r="CP61" s="197"/>
      <c r="CQ61" s="198"/>
      <c r="CR61" s="198"/>
      <c r="CS61" s="198"/>
      <c r="CT61" s="199"/>
      <c r="CU61" s="200">
        <v>0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</v>
      </c>
      <c r="DT61" s="389"/>
      <c r="DU61" s="390"/>
      <c r="DV61" s="391"/>
      <c r="DW61" s="217">
        <v>2</v>
      </c>
      <c r="DX61" s="392">
        <v>2</v>
      </c>
      <c r="DY61" s="392"/>
      <c r="DZ61" s="393"/>
      <c r="EA61" s="391"/>
      <c r="EB61" s="394">
        <v>2</v>
      </c>
      <c r="EC61" s="395">
        <v>1.9</v>
      </c>
      <c r="ED61" s="395"/>
      <c r="EE61" s="396"/>
    </row>
    <row r="62" spans="1:135" x14ac:dyDescent="0.3">
      <c r="A62" s="20">
        <f>+A61+1</f>
        <v>60402</v>
      </c>
      <c r="B62" s="456" t="s">
        <v>45</v>
      </c>
      <c r="C62" s="457" t="s">
        <v>45</v>
      </c>
      <c r="D62" s="457" t="s">
        <v>137</v>
      </c>
      <c r="E62" s="457" t="s">
        <v>164</v>
      </c>
      <c r="F62" s="223">
        <v>3.5</v>
      </c>
      <c r="G62" s="183">
        <v>1</v>
      </c>
      <c r="H62" s="183">
        <v>3</v>
      </c>
      <c r="I62" s="183"/>
      <c r="J62" s="183"/>
      <c r="K62" s="183"/>
      <c r="L62" s="183"/>
      <c r="M62" s="183"/>
      <c r="N62" s="183"/>
      <c r="O62" s="224"/>
      <c r="P62" s="167">
        <v>0</v>
      </c>
      <c r="Q62" s="223">
        <v>1</v>
      </c>
      <c r="R62" s="225">
        <v>1</v>
      </c>
      <c r="S62" s="225"/>
      <c r="T62" s="168"/>
      <c r="U62" s="168"/>
      <c r="V62" s="168"/>
      <c r="W62" s="166"/>
      <c r="X62" s="183">
        <v>5</v>
      </c>
      <c r="Y62" s="169">
        <v>0</v>
      </c>
      <c r="Z62" s="170"/>
      <c r="AB62" s="223">
        <v>3.8</v>
      </c>
      <c r="AC62" s="183">
        <v>1</v>
      </c>
      <c r="AD62" s="183">
        <v>1</v>
      </c>
      <c r="AE62" s="183"/>
      <c r="AF62" s="183"/>
      <c r="AG62" s="183"/>
      <c r="AH62" s="183"/>
      <c r="AI62" s="183"/>
      <c r="AJ62" s="183"/>
      <c r="AK62" s="226"/>
      <c r="AL62" s="227"/>
      <c r="AM62" s="223">
        <v>0</v>
      </c>
      <c r="AN62" s="225"/>
      <c r="AO62" s="225"/>
      <c r="AP62" s="168"/>
      <c r="AQ62" s="168"/>
      <c r="AR62" s="168"/>
      <c r="AS62" s="166"/>
      <c r="AT62" s="183">
        <v>5</v>
      </c>
      <c r="AU62" s="169">
        <v>0</v>
      </c>
      <c r="AV62" s="173"/>
      <c r="AX62" s="228"/>
      <c r="AY62" s="229"/>
      <c r="AZ62" s="229"/>
      <c r="BA62" s="229"/>
      <c r="BB62" s="229"/>
      <c r="BC62" s="230"/>
      <c r="BE62" s="231">
        <v>2.8</v>
      </c>
      <c r="BF62" s="183">
        <v>1</v>
      </c>
      <c r="BG62" s="183"/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/>
      <c r="BR62" s="225"/>
      <c r="BS62" s="168"/>
      <c r="BT62" s="168"/>
      <c r="BU62" s="168"/>
      <c r="BV62" s="166"/>
      <c r="BW62" s="183">
        <v>5</v>
      </c>
      <c r="BX62" s="169">
        <v>0</v>
      </c>
      <c r="BY62" s="184"/>
      <c r="CA62" s="185">
        <v>2.1</v>
      </c>
      <c r="CB62" s="232" t="s">
        <v>426</v>
      </c>
      <c r="CC62" s="187"/>
      <c r="CD62" s="188">
        <v>1.3</v>
      </c>
      <c r="CE62" s="233" t="s">
        <v>426</v>
      </c>
      <c r="CF62" s="190"/>
      <c r="CG62" s="191">
        <v>1.7</v>
      </c>
      <c r="CH62" s="234" t="s">
        <v>426</v>
      </c>
      <c r="CI62" s="190"/>
      <c r="CJ62" s="235">
        <v>1.8</v>
      </c>
      <c r="CL62" s="236"/>
      <c r="CM62" s="237"/>
      <c r="CN62" s="238"/>
      <c r="CO62">
        <v>0</v>
      </c>
      <c r="CP62" s="239"/>
      <c r="CQ62" s="240"/>
      <c r="CR62" s="240"/>
      <c r="CS62" s="240"/>
      <c r="CT62" s="241"/>
      <c r="CU62" s="242">
        <v>0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3.4</v>
      </c>
      <c r="DS62" s="397">
        <v>2.1</v>
      </c>
      <c r="DT62" s="397"/>
      <c r="DU62" s="398"/>
      <c r="DV62" s="391"/>
      <c r="DW62" s="253">
        <v>4.0999999999999996</v>
      </c>
      <c r="DX62" s="399">
        <v>1.3</v>
      </c>
      <c r="DY62" s="399"/>
      <c r="DZ62" s="400"/>
      <c r="EA62" s="391"/>
      <c r="EB62" s="401">
        <v>3.4</v>
      </c>
      <c r="EC62" s="402">
        <v>1.7</v>
      </c>
      <c r="ED62" s="402"/>
      <c r="EE62" s="403"/>
    </row>
    <row r="63" spans="1:135" x14ac:dyDescent="0.3">
      <c r="A63" s="20">
        <f t="shared" ref="A63:A110" si="2">+A62+1</f>
        <v>60403</v>
      </c>
      <c r="B63" s="456" t="s">
        <v>308</v>
      </c>
      <c r="C63" s="457" t="s">
        <v>309</v>
      </c>
      <c r="D63" s="457" t="s">
        <v>105</v>
      </c>
      <c r="E63" s="457" t="s">
        <v>310</v>
      </c>
      <c r="F63" s="223">
        <v>1</v>
      </c>
      <c r="G63" s="183">
        <v>1</v>
      </c>
      <c r="H63" s="183">
        <v>1</v>
      </c>
      <c r="I63" s="183"/>
      <c r="J63" s="183"/>
      <c r="K63" s="183"/>
      <c r="L63" s="183"/>
      <c r="M63" s="183"/>
      <c r="N63" s="183"/>
      <c r="O63" s="224"/>
      <c r="P63" s="167">
        <v>0</v>
      </c>
      <c r="Q63" s="223">
        <v>1</v>
      </c>
      <c r="R63" s="225">
        <v>1</v>
      </c>
      <c r="S63" s="225"/>
      <c r="T63" s="168"/>
      <c r="U63" s="168"/>
      <c r="V63" s="168"/>
      <c r="W63" s="166"/>
      <c r="X63" s="183">
        <v>5</v>
      </c>
      <c r="Y63" s="169">
        <v>0</v>
      </c>
      <c r="Z63" s="170"/>
      <c r="AB63" s="223">
        <v>1</v>
      </c>
      <c r="AC63" s="183">
        <v>1</v>
      </c>
      <c r="AD63" s="183">
        <v>1</v>
      </c>
      <c r="AE63" s="183"/>
      <c r="AF63" s="183"/>
      <c r="AG63" s="183"/>
      <c r="AH63" s="183"/>
      <c r="AI63" s="183"/>
      <c r="AJ63" s="183"/>
      <c r="AK63" s="226"/>
      <c r="AL63" s="227"/>
      <c r="AM63" s="223">
        <v>0</v>
      </c>
      <c r="AN63" s="225"/>
      <c r="AO63" s="225"/>
      <c r="AP63" s="168"/>
      <c r="AQ63" s="168"/>
      <c r="AR63" s="168"/>
      <c r="AS63" s="166"/>
      <c r="AT63" s="183">
        <v>5</v>
      </c>
      <c r="AU63" s="169">
        <v>0</v>
      </c>
      <c r="AV63" s="173"/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/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/>
      <c r="BR63" s="225"/>
      <c r="BS63" s="168"/>
      <c r="BT63" s="168"/>
      <c r="BU63" s="168"/>
      <c r="BV63" s="166"/>
      <c r="BW63" s="183">
        <v>5</v>
      </c>
      <c r="BX63" s="169">
        <v>0</v>
      </c>
      <c r="BY63" s="184"/>
      <c r="CA63" s="185">
        <v>1.4</v>
      </c>
      <c r="CB63" s="232" t="s">
        <v>426</v>
      </c>
      <c r="CC63" s="187"/>
      <c r="CD63" s="188">
        <v>0.9</v>
      </c>
      <c r="CE63" s="233" t="s">
        <v>426</v>
      </c>
      <c r="CF63" s="190"/>
      <c r="CG63" s="191">
        <v>1.3</v>
      </c>
      <c r="CH63" s="234" t="s">
        <v>426</v>
      </c>
      <c r="CI63" s="190"/>
      <c r="CJ63" s="235">
        <v>1.3</v>
      </c>
      <c r="CL63" s="236"/>
      <c r="CM63" s="237"/>
      <c r="CN63" s="238"/>
      <c r="CO63">
        <v>0</v>
      </c>
      <c r="CP63" s="239"/>
      <c r="CQ63" s="240"/>
      <c r="CR63" s="240"/>
      <c r="CS63" s="240"/>
      <c r="CT63" s="241"/>
      <c r="CU63" s="242">
        <v>0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2.7</v>
      </c>
      <c r="DS63" s="397">
        <v>1.4</v>
      </c>
      <c r="DT63" s="397"/>
      <c r="DU63" s="398"/>
      <c r="DV63" s="391"/>
      <c r="DW63" s="253">
        <v>2.1</v>
      </c>
      <c r="DX63" s="399">
        <v>0.9</v>
      </c>
      <c r="DY63" s="399"/>
      <c r="DZ63" s="400"/>
      <c r="EA63" s="391"/>
      <c r="EB63" s="401">
        <v>1.8</v>
      </c>
      <c r="EC63" s="402">
        <v>1.3</v>
      </c>
      <c r="ED63" s="402"/>
      <c r="EE63" s="403"/>
    </row>
    <row r="64" spans="1:135" x14ac:dyDescent="0.3">
      <c r="A64" s="20">
        <f t="shared" si="2"/>
        <v>60404</v>
      </c>
      <c r="B64" s="456" t="s">
        <v>311</v>
      </c>
      <c r="C64" s="457" t="s">
        <v>110</v>
      </c>
      <c r="D64" s="457" t="s">
        <v>22</v>
      </c>
      <c r="E64" s="457" t="s">
        <v>312</v>
      </c>
      <c r="F64" s="223">
        <v>5</v>
      </c>
      <c r="G64" s="183">
        <v>3.5</v>
      </c>
      <c r="H64" s="183">
        <v>5</v>
      </c>
      <c r="I64" s="183"/>
      <c r="J64" s="183"/>
      <c r="K64" s="183"/>
      <c r="L64" s="183"/>
      <c r="M64" s="183"/>
      <c r="N64" s="183"/>
      <c r="O64" s="224"/>
      <c r="P64" s="167">
        <v>0</v>
      </c>
      <c r="Q64" s="223">
        <v>5</v>
      </c>
      <c r="R64" s="225">
        <v>5</v>
      </c>
      <c r="S64" s="225"/>
      <c r="T64" s="168"/>
      <c r="U64" s="168"/>
      <c r="V64" s="168"/>
      <c r="W64" s="166"/>
      <c r="X64" s="183">
        <v>5</v>
      </c>
      <c r="Y64" s="169">
        <v>0</v>
      </c>
      <c r="Z64" s="170"/>
      <c r="AB64" s="223">
        <v>5</v>
      </c>
      <c r="AC64" s="183">
        <v>5</v>
      </c>
      <c r="AD64" s="183">
        <v>5</v>
      </c>
      <c r="AE64" s="183"/>
      <c r="AF64" s="183"/>
      <c r="AG64" s="183"/>
      <c r="AH64" s="183"/>
      <c r="AI64" s="183"/>
      <c r="AJ64" s="183"/>
      <c r="AK64" s="226"/>
      <c r="AL64" s="227"/>
      <c r="AM64" s="223"/>
      <c r="AN64" s="225"/>
      <c r="AO64" s="225"/>
      <c r="AP64" s="168"/>
      <c r="AQ64" s="261"/>
      <c r="AR64" s="168"/>
      <c r="AS64" s="166"/>
      <c r="AT64" s="183">
        <v>5</v>
      </c>
      <c r="AU64" s="169">
        <v>0</v>
      </c>
      <c r="AV64" s="173"/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/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/>
      <c r="BR64" s="225"/>
      <c r="BS64" s="168"/>
      <c r="BT64" s="261"/>
      <c r="BU64" s="168"/>
      <c r="BV64" s="166"/>
      <c r="BW64" s="183">
        <v>5</v>
      </c>
      <c r="BX64" s="169">
        <v>0</v>
      </c>
      <c r="BY64" s="184"/>
      <c r="CA64" s="185">
        <v>4.8</v>
      </c>
      <c r="CB64" s="232" t="s">
        <v>429</v>
      </c>
      <c r="CC64" s="187"/>
      <c r="CD64" s="188">
        <v>2.5</v>
      </c>
      <c r="CE64" s="233" t="s">
        <v>426</v>
      </c>
      <c r="CF64" s="190"/>
      <c r="CG64" s="191">
        <v>4.5</v>
      </c>
      <c r="CH64" s="234" t="s">
        <v>425</v>
      </c>
      <c r="CI64" s="190"/>
      <c r="CJ64" s="235">
        <v>4.3</v>
      </c>
      <c r="CL64" s="236"/>
      <c r="CM64" s="237"/>
      <c r="CN64" s="238"/>
      <c r="CO64">
        <v>0</v>
      </c>
      <c r="CP64" s="239"/>
      <c r="CQ64" s="240"/>
      <c r="CR64" s="240"/>
      <c r="CS64" s="240"/>
      <c r="CT64" s="241"/>
      <c r="CU64" s="242">
        <v>0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4.8</v>
      </c>
      <c r="DS64" s="397">
        <v>4.8</v>
      </c>
      <c r="DT64" s="397"/>
      <c r="DU64" s="398"/>
      <c r="DV64" s="391"/>
      <c r="DW64" s="253">
        <v>5</v>
      </c>
      <c r="DX64" s="399">
        <v>2.5</v>
      </c>
      <c r="DY64" s="399"/>
      <c r="DZ64" s="400"/>
      <c r="EA64" s="391"/>
      <c r="EB64" s="401">
        <v>5</v>
      </c>
      <c r="EC64" s="402">
        <v>4.5</v>
      </c>
      <c r="ED64" s="402"/>
      <c r="EE64" s="403"/>
    </row>
    <row r="65" spans="1:135" x14ac:dyDescent="0.3">
      <c r="A65" s="20">
        <f t="shared" si="2"/>
        <v>60405</v>
      </c>
      <c r="B65" s="456" t="s">
        <v>141</v>
      </c>
      <c r="C65" s="457" t="s">
        <v>121</v>
      </c>
      <c r="D65" s="457" t="s">
        <v>138</v>
      </c>
      <c r="E65" s="457">
        <v>0</v>
      </c>
      <c r="F65" s="262">
        <v>1</v>
      </c>
      <c r="G65" s="263">
        <v>1</v>
      </c>
      <c r="H65" s="263">
        <v>1</v>
      </c>
      <c r="I65" s="263"/>
      <c r="J65" s="263"/>
      <c r="K65" s="263"/>
      <c r="L65" s="263"/>
      <c r="M65" s="263"/>
      <c r="N65" s="263"/>
      <c r="O65" s="224"/>
      <c r="P65" s="167">
        <v>0</v>
      </c>
      <c r="Q65" s="223">
        <v>3.5</v>
      </c>
      <c r="R65" s="225">
        <v>1</v>
      </c>
      <c r="S65" s="225"/>
      <c r="T65" s="168"/>
      <c r="U65" s="168"/>
      <c r="V65" s="168"/>
      <c r="W65" s="166"/>
      <c r="X65" s="183">
        <v>5</v>
      </c>
      <c r="Y65" s="169">
        <v>0</v>
      </c>
      <c r="Z65" s="170"/>
      <c r="AB65" s="262">
        <v>1</v>
      </c>
      <c r="AC65" s="263">
        <v>1</v>
      </c>
      <c r="AD65" s="263">
        <v>1</v>
      </c>
      <c r="AE65" s="263"/>
      <c r="AF65" s="263"/>
      <c r="AG65" s="263"/>
      <c r="AH65" s="263"/>
      <c r="AI65" s="263"/>
      <c r="AJ65" s="263"/>
      <c r="AK65" s="226"/>
      <c r="AL65" s="227"/>
      <c r="AM65" s="223">
        <v>0</v>
      </c>
      <c r="AN65" s="225"/>
      <c r="AO65" s="225"/>
      <c r="AP65" s="168"/>
      <c r="AQ65" s="168"/>
      <c r="AR65" s="168"/>
      <c r="AS65" s="166"/>
      <c r="AT65" s="183">
        <v>5</v>
      </c>
      <c r="AU65" s="169">
        <v>0</v>
      </c>
      <c r="AV65" s="173"/>
      <c r="AX65" s="228"/>
      <c r="AY65" s="229"/>
      <c r="AZ65" s="229"/>
      <c r="BA65" s="229"/>
      <c r="BB65" s="229"/>
      <c r="BC65" s="230"/>
      <c r="BE65" s="265">
        <v>1</v>
      </c>
      <c r="BF65" s="263">
        <v>4</v>
      </c>
      <c r="BG65" s="263"/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/>
      <c r="BR65" s="225"/>
      <c r="BS65" s="168"/>
      <c r="BT65" s="168"/>
      <c r="BU65" s="168"/>
      <c r="BV65" s="166"/>
      <c r="BW65" s="183">
        <v>5</v>
      </c>
      <c r="BX65" s="169">
        <v>0</v>
      </c>
      <c r="BY65" s="184"/>
      <c r="CA65" s="185">
        <v>2</v>
      </c>
      <c r="CB65" s="232" t="s">
        <v>426</v>
      </c>
      <c r="CC65" s="187"/>
      <c r="CD65" s="188">
        <v>0.9</v>
      </c>
      <c r="CE65" s="233" t="s">
        <v>426</v>
      </c>
      <c r="CF65" s="190"/>
      <c r="CG65" s="191">
        <v>1.9</v>
      </c>
      <c r="CH65" s="234" t="s">
        <v>426</v>
      </c>
      <c r="CI65" s="190"/>
      <c r="CJ65" s="235">
        <v>1.7</v>
      </c>
      <c r="CL65" s="236"/>
      <c r="CM65" s="237"/>
      <c r="CN65" s="238"/>
      <c r="CO65">
        <v>0</v>
      </c>
      <c r="CP65" s="239"/>
      <c r="CQ65" s="240"/>
      <c r="CR65" s="240"/>
      <c r="CS65" s="240"/>
      <c r="CT65" s="241"/>
      <c r="CU65" s="242">
        <v>0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2.4</v>
      </c>
      <c r="DS65" s="397">
        <v>2</v>
      </c>
      <c r="DT65" s="397"/>
      <c r="DU65" s="398"/>
      <c r="DV65" s="391"/>
      <c r="DW65" s="253">
        <v>2.2000000000000002</v>
      </c>
      <c r="DX65" s="399">
        <v>0.9</v>
      </c>
      <c r="DY65" s="399"/>
      <c r="DZ65" s="400"/>
      <c r="EA65" s="391"/>
      <c r="EB65" s="401">
        <v>1.9</v>
      </c>
      <c r="EC65" s="402">
        <v>1.9</v>
      </c>
      <c r="ED65" s="402"/>
      <c r="EE65" s="403"/>
    </row>
    <row r="66" spans="1:135" x14ac:dyDescent="0.3">
      <c r="A66" s="20">
        <f t="shared" si="2"/>
        <v>60406</v>
      </c>
      <c r="B66" s="456" t="s">
        <v>30</v>
      </c>
      <c r="C66" s="457" t="s">
        <v>167</v>
      </c>
      <c r="D66" s="457" t="s">
        <v>313</v>
      </c>
      <c r="E66" s="457" t="s">
        <v>26</v>
      </c>
      <c r="F66" s="223">
        <v>1</v>
      </c>
      <c r="G66" s="183">
        <v>1</v>
      </c>
      <c r="H66" s="183">
        <v>3</v>
      </c>
      <c r="I66" s="183"/>
      <c r="J66" s="183"/>
      <c r="K66" s="183"/>
      <c r="L66" s="183"/>
      <c r="M66" s="183"/>
      <c r="N66" s="183"/>
      <c r="O66" s="224"/>
      <c r="P66" s="167">
        <v>0</v>
      </c>
      <c r="Q66" s="223">
        <v>4.4000000000000004</v>
      </c>
      <c r="R66" s="225">
        <v>1</v>
      </c>
      <c r="S66" s="225"/>
      <c r="T66" s="168"/>
      <c r="U66" s="168"/>
      <c r="V66" s="168"/>
      <c r="W66" s="166"/>
      <c r="X66" s="183">
        <v>5</v>
      </c>
      <c r="Y66" s="169">
        <v>0</v>
      </c>
      <c r="Z66" s="170"/>
      <c r="AB66" s="223">
        <v>1</v>
      </c>
      <c r="AC66" s="183">
        <v>1</v>
      </c>
      <c r="AD66" s="183">
        <v>2</v>
      </c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5</v>
      </c>
      <c r="AU66" s="169">
        <v>0</v>
      </c>
      <c r="AV66" s="173"/>
      <c r="AX66" s="228"/>
      <c r="AY66" s="229"/>
      <c r="AZ66" s="229"/>
      <c r="BA66" s="229"/>
      <c r="BB66" s="229"/>
      <c r="BC66" s="230"/>
      <c r="BE66" s="231">
        <v>1</v>
      </c>
      <c r="BF66" s="183">
        <v>5</v>
      </c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1</v>
      </c>
      <c r="BQ66" s="225"/>
      <c r="BR66" s="225"/>
      <c r="BS66" s="168"/>
      <c r="BT66" s="168"/>
      <c r="BU66" s="168"/>
      <c r="BV66" s="166"/>
      <c r="BW66" s="183">
        <v>5</v>
      </c>
      <c r="BX66" s="169">
        <v>0</v>
      </c>
      <c r="BY66" s="184"/>
      <c r="CA66" s="185">
        <v>2.5</v>
      </c>
      <c r="CB66" s="232" t="s">
        <v>426</v>
      </c>
      <c r="CC66" s="187"/>
      <c r="CD66" s="188">
        <v>1</v>
      </c>
      <c r="CE66" s="233" t="s">
        <v>426</v>
      </c>
      <c r="CF66" s="190"/>
      <c r="CG66" s="191">
        <v>2.1</v>
      </c>
      <c r="CH66" s="234" t="s">
        <v>426</v>
      </c>
      <c r="CI66" s="190"/>
      <c r="CJ66" s="235">
        <v>2.1</v>
      </c>
      <c r="CL66" s="236"/>
      <c r="CM66" s="237"/>
      <c r="CN66" s="238"/>
      <c r="CO66">
        <v>0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2.5</v>
      </c>
      <c r="DT66" s="397"/>
      <c r="DU66" s="398"/>
      <c r="DV66" s="391"/>
      <c r="DW66" s="253">
        <v>1.8</v>
      </c>
      <c r="DX66" s="399">
        <v>1</v>
      </c>
      <c r="DY66" s="399"/>
      <c r="DZ66" s="400"/>
      <c r="EA66" s="391"/>
      <c r="EB66" s="401">
        <v>1.8</v>
      </c>
      <c r="EC66" s="402">
        <v>2.1</v>
      </c>
      <c r="ED66" s="402"/>
      <c r="EE66" s="403"/>
    </row>
    <row r="67" spans="1:135" x14ac:dyDescent="0.3">
      <c r="A67" s="20">
        <f t="shared" si="2"/>
        <v>60407</v>
      </c>
      <c r="B67" s="456" t="s">
        <v>36</v>
      </c>
      <c r="C67" s="457" t="s">
        <v>314</v>
      </c>
      <c r="D67" s="457" t="s">
        <v>154</v>
      </c>
      <c r="E67" s="457" t="s">
        <v>125</v>
      </c>
      <c r="F67" s="266">
        <v>1</v>
      </c>
      <c r="G67" s="268">
        <v>1</v>
      </c>
      <c r="H67" s="268">
        <v>1</v>
      </c>
      <c r="I67" s="268"/>
      <c r="J67" s="268"/>
      <c r="K67" s="268"/>
      <c r="L67" s="268"/>
      <c r="M67" s="268"/>
      <c r="N67" s="268"/>
      <c r="O67" s="224"/>
      <c r="P67" s="167">
        <v>0</v>
      </c>
      <c r="Q67" s="266">
        <v>1</v>
      </c>
      <c r="R67" s="269">
        <v>1</v>
      </c>
      <c r="S67" s="269"/>
      <c r="T67" s="169"/>
      <c r="U67" s="169"/>
      <c r="V67" s="169"/>
      <c r="W67" s="166"/>
      <c r="X67" s="183">
        <v>5</v>
      </c>
      <c r="Y67" s="169">
        <v>0</v>
      </c>
      <c r="Z67" s="170"/>
      <c r="AB67" s="266">
        <v>1</v>
      </c>
      <c r="AC67" s="268">
        <v>1</v>
      </c>
      <c r="AD67" s="268">
        <v>1</v>
      </c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5</v>
      </c>
      <c r="AU67" s="169">
        <v>0</v>
      </c>
      <c r="AV67" s="173"/>
      <c r="AX67" s="228"/>
      <c r="AY67" s="229"/>
      <c r="AZ67" s="229"/>
      <c r="BA67" s="229"/>
      <c r="BB67" s="229"/>
      <c r="BC67" s="230"/>
      <c r="BE67" s="270">
        <v>1</v>
      </c>
      <c r="BF67" s="268">
        <v>1</v>
      </c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1</v>
      </c>
      <c r="BQ67" s="269"/>
      <c r="BR67" s="269"/>
      <c r="BS67" s="169"/>
      <c r="BT67" s="169"/>
      <c r="BU67" s="169"/>
      <c r="BV67" s="166"/>
      <c r="BW67" s="183">
        <v>5</v>
      </c>
      <c r="BX67" s="169">
        <v>0</v>
      </c>
      <c r="BY67" s="184"/>
      <c r="CA67" s="185">
        <v>1.4</v>
      </c>
      <c r="CB67" s="232" t="s">
        <v>426</v>
      </c>
      <c r="CC67" s="187"/>
      <c r="CD67" s="188">
        <v>0.9</v>
      </c>
      <c r="CE67" s="233" t="s">
        <v>426</v>
      </c>
      <c r="CF67" s="190"/>
      <c r="CG67" s="191">
        <v>1.3</v>
      </c>
      <c r="CH67" s="234" t="s">
        <v>426</v>
      </c>
      <c r="CI67" s="190"/>
      <c r="CJ67" s="235">
        <v>1.3</v>
      </c>
      <c r="CL67" s="236"/>
      <c r="CM67" s="237"/>
      <c r="CN67" s="238"/>
      <c r="CO67">
        <v>0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1.4</v>
      </c>
      <c r="DT67" s="397"/>
      <c r="DU67" s="398"/>
      <c r="DV67" s="391"/>
      <c r="DW67" s="253">
        <v>1.8</v>
      </c>
      <c r="DX67" s="399">
        <v>0.9</v>
      </c>
      <c r="DY67" s="399"/>
      <c r="DZ67" s="400"/>
      <c r="EA67" s="391"/>
      <c r="EB67" s="401">
        <v>1.8</v>
      </c>
      <c r="EC67" s="402">
        <v>1.3</v>
      </c>
      <c r="ED67" s="402"/>
      <c r="EE67" s="403"/>
    </row>
    <row r="68" spans="1:135" x14ac:dyDescent="0.3">
      <c r="A68" s="20">
        <f t="shared" si="2"/>
        <v>60408</v>
      </c>
      <c r="B68" s="456" t="s">
        <v>36</v>
      </c>
      <c r="C68" s="457" t="s">
        <v>314</v>
      </c>
      <c r="D68" s="457" t="s">
        <v>39</v>
      </c>
      <c r="E68" s="457">
        <v>0</v>
      </c>
      <c r="F68" s="266">
        <v>1</v>
      </c>
      <c r="G68" s="268">
        <v>1</v>
      </c>
      <c r="H68" s="268">
        <v>1</v>
      </c>
      <c r="I68" s="268"/>
      <c r="J68" s="268"/>
      <c r="K68" s="268"/>
      <c r="L68" s="268"/>
      <c r="M68" s="268"/>
      <c r="N68" s="268"/>
      <c r="O68" s="224"/>
      <c r="P68" s="167">
        <v>0</v>
      </c>
      <c r="Q68" s="266">
        <v>1</v>
      </c>
      <c r="R68" s="269">
        <v>1</v>
      </c>
      <c r="S68" s="269"/>
      <c r="T68" s="169"/>
      <c r="U68" s="169"/>
      <c r="V68" s="169"/>
      <c r="W68" s="166"/>
      <c r="X68" s="183">
        <v>5</v>
      </c>
      <c r="Y68" s="169">
        <v>0</v>
      </c>
      <c r="Z68" s="170"/>
      <c r="AB68" s="266">
        <v>1</v>
      </c>
      <c r="AC68" s="268">
        <v>1</v>
      </c>
      <c r="AD68" s="268">
        <v>1</v>
      </c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5</v>
      </c>
      <c r="AU68" s="169">
        <v>0</v>
      </c>
      <c r="AV68" s="173"/>
      <c r="AX68" s="228"/>
      <c r="AY68" s="229"/>
      <c r="AZ68" s="229"/>
      <c r="BA68" s="229"/>
      <c r="BB68" s="229"/>
      <c r="BC68" s="230"/>
      <c r="BE68" s="270">
        <v>1</v>
      </c>
      <c r="BF68" s="268">
        <v>1</v>
      </c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1</v>
      </c>
      <c r="BQ68" s="269"/>
      <c r="BR68" s="269"/>
      <c r="BS68" s="169"/>
      <c r="BT68" s="169"/>
      <c r="BU68" s="169"/>
      <c r="BV68" s="166"/>
      <c r="BW68" s="183">
        <v>5</v>
      </c>
      <c r="BX68" s="169">
        <v>0</v>
      </c>
      <c r="BY68" s="184"/>
      <c r="CA68" s="185">
        <v>1.4</v>
      </c>
      <c r="CB68" s="232" t="s">
        <v>426</v>
      </c>
      <c r="CC68" s="187"/>
      <c r="CD68" s="188">
        <v>0.9</v>
      </c>
      <c r="CE68" s="233" t="s">
        <v>426</v>
      </c>
      <c r="CF68" s="190"/>
      <c r="CG68" s="191">
        <v>1.3</v>
      </c>
      <c r="CH68" s="234" t="s">
        <v>426</v>
      </c>
      <c r="CI68" s="190"/>
      <c r="CJ68" s="235">
        <v>1.3</v>
      </c>
      <c r="CL68" s="236"/>
      <c r="CM68" s="237"/>
      <c r="CN68" s="238"/>
      <c r="CO68">
        <v>0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1.4</v>
      </c>
      <c r="DT68" s="397"/>
      <c r="DU68" s="398"/>
      <c r="DV68" s="391"/>
      <c r="DW68" s="253">
        <v>1.8</v>
      </c>
      <c r="DX68" s="399">
        <v>0.9</v>
      </c>
      <c r="DY68" s="399"/>
      <c r="DZ68" s="400"/>
      <c r="EA68" s="391"/>
      <c r="EB68" s="401">
        <v>1.8</v>
      </c>
      <c r="EC68" s="402">
        <v>1.3</v>
      </c>
      <c r="ED68" s="402"/>
      <c r="EE68" s="403"/>
    </row>
    <row r="69" spans="1:135" x14ac:dyDescent="0.3">
      <c r="A69" s="20">
        <f t="shared" si="2"/>
        <v>60409</v>
      </c>
      <c r="B69" s="456" t="s">
        <v>36</v>
      </c>
      <c r="C69" s="457" t="s">
        <v>315</v>
      </c>
      <c r="D69" s="457" t="s">
        <v>92</v>
      </c>
      <c r="E69" s="457">
        <v>0</v>
      </c>
      <c r="F69" s="223">
        <v>1</v>
      </c>
      <c r="G69" s="183">
        <v>4</v>
      </c>
      <c r="H69" s="183">
        <v>1</v>
      </c>
      <c r="I69" s="183"/>
      <c r="J69" s="183"/>
      <c r="K69" s="183"/>
      <c r="L69" s="183"/>
      <c r="M69" s="183"/>
      <c r="N69" s="183"/>
      <c r="O69" s="224"/>
      <c r="P69" s="167">
        <v>0</v>
      </c>
      <c r="Q69" s="223">
        <v>1</v>
      </c>
      <c r="R69" s="225">
        <v>1</v>
      </c>
      <c r="S69" s="225"/>
      <c r="T69" s="168"/>
      <c r="U69" s="168"/>
      <c r="V69" s="168"/>
      <c r="W69" s="166"/>
      <c r="X69" s="183">
        <v>5</v>
      </c>
      <c r="Y69" s="169">
        <v>0</v>
      </c>
      <c r="Z69" s="170"/>
      <c r="AB69" s="223">
        <v>1</v>
      </c>
      <c r="AC69" s="183">
        <v>1</v>
      </c>
      <c r="AD69" s="183">
        <v>1</v>
      </c>
      <c r="AE69" s="183"/>
      <c r="AF69" s="183"/>
      <c r="AG69" s="183"/>
      <c r="AH69" s="183"/>
      <c r="AI69" s="183"/>
      <c r="AJ69" s="183"/>
      <c r="AK69" s="226"/>
      <c r="AL69" s="227"/>
      <c r="AM69" s="223">
        <v>0</v>
      </c>
      <c r="AN69" s="225"/>
      <c r="AO69" s="225"/>
      <c r="AP69" s="168"/>
      <c r="AQ69" s="168"/>
      <c r="AR69" s="168"/>
      <c r="AS69" s="166"/>
      <c r="AT69" s="183">
        <v>5</v>
      </c>
      <c r="AU69" s="169">
        <v>0</v>
      </c>
      <c r="AV69" s="173"/>
      <c r="AX69" s="228"/>
      <c r="AY69" s="229"/>
      <c r="AZ69" s="229"/>
      <c r="BA69" s="229"/>
      <c r="BB69" s="229"/>
      <c r="BC69" s="230"/>
      <c r="BE69" s="231">
        <v>1</v>
      </c>
      <c r="BF69" s="183">
        <v>1</v>
      </c>
      <c r="BG69" s="183"/>
      <c r="BH69" s="183"/>
      <c r="BI69" s="183"/>
      <c r="BJ69" s="183"/>
      <c r="BK69" s="183"/>
      <c r="BL69" s="183"/>
      <c r="BM69" s="183"/>
      <c r="BN69" s="226"/>
      <c r="BO69" s="227"/>
      <c r="BP69" s="223">
        <v>1</v>
      </c>
      <c r="BQ69" s="225"/>
      <c r="BR69" s="225"/>
      <c r="BS69" s="168"/>
      <c r="BT69" s="168"/>
      <c r="BU69" s="168"/>
      <c r="BV69" s="166"/>
      <c r="BW69" s="183">
        <v>5</v>
      </c>
      <c r="BX69" s="169">
        <v>0</v>
      </c>
      <c r="BY69" s="184"/>
      <c r="CA69" s="185">
        <v>1.9</v>
      </c>
      <c r="CB69" s="232" t="s">
        <v>426</v>
      </c>
      <c r="CC69" s="187"/>
      <c r="CD69" s="188">
        <v>0.9</v>
      </c>
      <c r="CE69" s="233" t="s">
        <v>426</v>
      </c>
      <c r="CF69" s="190"/>
      <c r="CG69" s="191">
        <v>1.3</v>
      </c>
      <c r="CH69" s="234" t="s">
        <v>426</v>
      </c>
      <c r="CI69" s="190"/>
      <c r="CJ69" s="235">
        <v>1.6</v>
      </c>
      <c r="CL69" s="236"/>
      <c r="CM69" s="237"/>
      <c r="CN69" s="238"/>
      <c r="CO69">
        <v>0</v>
      </c>
      <c r="CP69" s="239"/>
      <c r="CQ69" s="240"/>
      <c r="CR69" s="240"/>
      <c r="CS69" s="240"/>
      <c r="CT69" s="241"/>
      <c r="CU69" s="242">
        <v>0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2.6</v>
      </c>
      <c r="DS69" s="397">
        <v>1.9</v>
      </c>
      <c r="DT69" s="397"/>
      <c r="DU69" s="398"/>
      <c r="DV69" s="391"/>
      <c r="DW69" s="253">
        <v>2.1</v>
      </c>
      <c r="DX69" s="399">
        <v>0.9</v>
      </c>
      <c r="DY69" s="399"/>
      <c r="DZ69" s="400"/>
      <c r="EA69" s="391"/>
      <c r="EB69" s="401">
        <v>1.8</v>
      </c>
      <c r="EC69" s="402">
        <v>1.3</v>
      </c>
      <c r="ED69" s="402"/>
      <c r="EE69" s="403"/>
    </row>
    <row r="70" spans="1:135" x14ac:dyDescent="0.3">
      <c r="A70" s="20">
        <f t="shared" si="2"/>
        <v>60410</v>
      </c>
      <c r="B70" s="456" t="s">
        <v>36</v>
      </c>
      <c r="C70" s="457" t="s">
        <v>41</v>
      </c>
      <c r="D70" s="457" t="s">
        <v>316</v>
      </c>
      <c r="E70" s="457">
        <v>0</v>
      </c>
      <c r="F70" s="223">
        <v>1</v>
      </c>
      <c r="G70" s="183">
        <v>5</v>
      </c>
      <c r="H70" s="183">
        <v>2</v>
      </c>
      <c r="I70" s="183"/>
      <c r="J70" s="183"/>
      <c r="K70" s="183"/>
      <c r="L70" s="273"/>
      <c r="M70" s="183"/>
      <c r="N70" s="183"/>
      <c r="O70" s="224"/>
      <c r="P70" s="167">
        <v>0</v>
      </c>
      <c r="Q70" s="223">
        <v>1</v>
      </c>
      <c r="R70" s="225">
        <v>1</v>
      </c>
      <c r="S70" s="225"/>
      <c r="T70" s="168"/>
      <c r="U70" s="168"/>
      <c r="V70" s="168"/>
      <c r="W70" s="166"/>
      <c r="X70" s="183">
        <v>5</v>
      </c>
      <c r="Y70" s="169">
        <v>0</v>
      </c>
      <c r="Z70" s="170"/>
      <c r="AB70" s="223">
        <v>1</v>
      </c>
      <c r="AC70" s="183">
        <v>2.5</v>
      </c>
      <c r="AD70" s="183">
        <v>3</v>
      </c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5</v>
      </c>
      <c r="AU70" s="169">
        <v>0</v>
      </c>
      <c r="AV70" s="173"/>
      <c r="AX70" s="228"/>
      <c r="AY70" s="229"/>
      <c r="AZ70" s="229"/>
      <c r="BA70" s="229"/>
      <c r="BB70" s="229"/>
      <c r="BC70" s="230"/>
      <c r="BE70" s="231">
        <v>1</v>
      </c>
      <c r="BF70" s="183">
        <v>4</v>
      </c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1</v>
      </c>
      <c r="BQ70" s="225"/>
      <c r="BR70" s="225"/>
      <c r="BS70" s="168"/>
      <c r="BT70" s="168"/>
      <c r="BU70" s="168"/>
      <c r="BV70" s="166"/>
      <c r="BW70" s="183">
        <v>5</v>
      </c>
      <c r="BX70" s="169">
        <v>0</v>
      </c>
      <c r="BY70" s="184"/>
      <c r="CA70" s="185">
        <v>2.2000000000000002</v>
      </c>
      <c r="CB70" s="232" t="s">
        <v>426</v>
      </c>
      <c r="CC70" s="187"/>
      <c r="CD70" s="188">
        <v>1.4</v>
      </c>
      <c r="CE70" s="233" t="s">
        <v>426</v>
      </c>
      <c r="CF70" s="190"/>
      <c r="CG70" s="191">
        <v>1.9</v>
      </c>
      <c r="CH70" s="234" t="s">
        <v>426</v>
      </c>
      <c r="CI70" s="190"/>
      <c r="CJ70" s="235">
        <v>1.9</v>
      </c>
      <c r="CL70" s="236"/>
      <c r="CM70" s="237"/>
      <c r="CN70" s="238"/>
      <c r="CO70">
        <v>0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2.2000000000000002</v>
      </c>
      <c r="DT70" s="397"/>
      <c r="DU70" s="398"/>
      <c r="DV70" s="391"/>
      <c r="DW70" s="253">
        <v>1.8</v>
      </c>
      <c r="DX70" s="399">
        <v>1.4</v>
      </c>
      <c r="DY70" s="399"/>
      <c r="DZ70" s="400"/>
      <c r="EA70" s="391"/>
      <c r="EB70" s="401">
        <v>1.8</v>
      </c>
      <c r="EC70" s="402">
        <v>1.9</v>
      </c>
      <c r="ED70" s="402"/>
      <c r="EE70" s="403"/>
    </row>
    <row r="71" spans="1:135" x14ac:dyDescent="0.3">
      <c r="A71" s="20">
        <f t="shared" si="2"/>
        <v>60411</v>
      </c>
      <c r="B71" s="456" t="s">
        <v>151</v>
      </c>
      <c r="C71" s="457" t="s">
        <v>317</v>
      </c>
      <c r="D71" s="457" t="s">
        <v>28</v>
      </c>
      <c r="E71" s="457">
        <v>0</v>
      </c>
      <c r="F71" s="266">
        <v>1</v>
      </c>
      <c r="G71" s="268">
        <v>4.5</v>
      </c>
      <c r="H71" s="268">
        <v>1</v>
      </c>
      <c r="I71" s="268"/>
      <c r="J71" s="268"/>
      <c r="K71" s="268"/>
      <c r="L71" s="268"/>
      <c r="M71" s="268"/>
      <c r="N71" s="268"/>
      <c r="O71" s="224"/>
      <c r="P71" s="167">
        <v>0</v>
      </c>
      <c r="Q71" s="266">
        <v>1</v>
      </c>
      <c r="R71" s="269">
        <v>1</v>
      </c>
      <c r="S71" s="269"/>
      <c r="T71" s="169"/>
      <c r="U71" s="169"/>
      <c r="V71" s="169"/>
      <c r="W71" s="166"/>
      <c r="X71" s="183">
        <v>5</v>
      </c>
      <c r="Y71" s="169">
        <v>0</v>
      </c>
      <c r="Z71" s="170"/>
      <c r="AB71" s="266">
        <v>1</v>
      </c>
      <c r="AC71" s="268">
        <v>1</v>
      </c>
      <c r="AD71" s="268">
        <v>1</v>
      </c>
      <c r="AE71" s="268"/>
      <c r="AF71" s="268"/>
      <c r="AG71" s="268"/>
      <c r="AH71" s="268"/>
      <c r="AI71" s="268"/>
      <c r="AJ71" s="268"/>
      <c r="AK71" s="226"/>
      <c r="AL71" s="227"/>
      <c r="AM71" s="223">
        <v>0</v>
      </c>
      <c r="AN71" s="269"/>
      <c r="AO71" s="269"/>
      <c r="AP71" s="169"/>
      <c r="AQ71" s="169"/>
      <c r="AR71" s="169"/>
      <c r="AS71" s="166"/>
      <c r="AT71" s="183">
        <v>5</v>
      </c>
      <c r="AU71" s="169">
        <v>0</v>
      </c>
      <c r="AV71" s="173"/>
      <c r="AX71" s="228"/>
      <c r="AY71" s="229"/>
      <c r="AZ71" s="229"/>
      <c r="BA71" s="229"/>
      <c r="BB71" s="229"/>
      <c r="BC71" s="230"/>
      <c r="BE71" s="270">
        <v>1</v>
      </c>
      <c r="BF71" s="268">
        <v>5</v>
      </c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1</v>
      </c>
      <c r="BQ71" s="269"/>
      <c r="BR71" s="269"/>
      <c r="BS71" s="169"/>
      <c r="BT71" s="169"/>
      <c r="BU71" s="169"/>
      <c r="BV71" s="166"/>
      <c r="BW71" s="183">
        <v>5</v>
      </c>
      <c r="BX71" s="169">
        <v>0</v>
      </c>
      <c r="BY71" s="184"/>
      <c r="CA71" s="185">
        <v>1.9</v>
      </c>
      <c r="CB71" s="232" t="s">
        <v>426</v>
      </c>
      <c r="CC71" s="187"/>
      <c r="CD71" s="188">
        <v>0.9</v>
      </c>
      <c r="CE71" s="233" t="s">
        <v>426</v>
      </c>
      <c r="CF71" s="190"/>
      <c r="CG71" s="191">
        <v>2.1</v>
      </c>
      <c r="CH71" s="234" t="s">
        <v>426</v>
      </c>
      <c r="CI71" s="190"/>
      <c r="CJ71" s="235">
        <v>1.8</v>
      </c>
      <c r="CL71" s="236"/>
      <c r="CM71" s="237"/>
      <c r="CN71" s="238"/>
      <c r="CO71">
        <v>0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1.9</v>
      </c>
      <c r="DT71" s="397"/>
      <c r="DU71" s="398"/>
      <c r="DV71" s="391"/>
      <c r="DW71" s="253">
        <v>1.9</v>
      </c>
      <c r="DX71" s="399">
        <v>0.9</v>
      </c>
      <c r="DY71" s="399"/>
      <c r="DZ71" s="400"/>
      <c r="EA71" s="391"/>
      <c r="EB71" s="401">
        <v>1.9</v>
      </c>
      <c r="EC71" s="402">
        <v>2.1</v>
      </c>
      <c r="ED71" s="402"/>
      <c r="EE71" s="403"/>
    </row>
    <row r="72" spans="1:135" x14ac:dyDescent="0.3">
      <c r="A72" s="20">
        <f t="shared" si="2"/>
        <v>60412</v>
      </c>
      <c r="B72" s="456" t="s">
        <v>144</v>
      </c>
      <c r="C72" s="457" t="s">
        <v>318</v>
      </c>
      <c r="D72" s="457" t="s">
        <v>137</v>
      </c>
      <c r="E72" s="457" t="s">
        <v>97</v>
      </c>
      <c r="F72" s="223">
        <v>1</v>
      </c>
      <c r="G72" s="183">
        <v>1</v>
      </c>
      <c r="H72" s="183">
        <v>3</v>
      </c>
      <c r="I72" s="183"/>
      <c r="J72" s="183"/>
      <c r="K72" s="183"/>
      <c r="L72" s="183"/>
      <c r="M72" s="183"/>
      <c r="N72" s="183"/>
      <c r="O72" s="224"/>
      <c r="P72" s="167">
        <v>0</v>
      </c>
      <c r="Q72" s="223">
        <v>1</v>
      </c>
      <c r="R72" s="225">
        <v>1</v>
      </c>
      <c r="S72" s="225"/>
      <c r="T72" s="168"/>
      <c r="U72" s="168"/>
      <c r="V72" s="168"/>
      <c r="W72" s="166"/>
      <c r="X72" s="183">
        <v>5</v>
      </c>
      <c r="Y72" s="169">
        <v>0</v>
      </c>
      <c r="Z72" s="170"/>
      <c r="AB72" s="223">
        <v>1</v>
      </c>
      <c r="AC72" s="183">
        <v>1</v>
      </c>
      <c r="AD72" s="183">
        <v>1</v>
      </c>
      <c r="AE72" s="183"/>
      <c r="AF72" s="183"/>
      <c r="AG72" s="183"/>
      <c r="AH72" s="183"/>
      <c r="AI72" s="183"/>
      <c r="AJ72" s="183"/>
      <c r="AK72" s="226"/>
      <c r="AL72" s="227"/>
      <c r="AM72" s="223">
        <v>0</v>
      </c>
      <c r="AN72" s="225"/>
      <c r="AO72" s="225"/>
      <c r="AP72" s="168"/>
      <c r="AQ72" s="168"/>
      <c r="AR72" s="168"/>
      <c r="AS72" s="166"/>
      <c r="AT72" s="183">
        <v>5</v>
      </c>
      <c r="AU72" s="169">
        <v>0</v>
      </c>
      <c r="AV72" s="173"/>
      <c r="AX72" s="228"/>
      <c r="AY72" s="229"/>
      <c r="AZ72" s="229"/>
      <c r="BA72" s="229"/>
      <c r="BB72" s="229"/>
      <c r="BC72" s="230"/>
      <c r="BE72" s="231">
        <v>1</v>
      </c>
      <c r="BF72" s="183">
        <v>5</v>
      </c>
      <c r="BG72" s="183"/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/>
      <c r="BR72" s="225"/>
      <c r="BS72" s="168"/>
      <c r="BT72" s="168"/>
      <c r="BU72" s="168"/>
      <c r="BV72" s="166"/>
      <c r="BW72" s="183">
        <v>5</v>
      </c>
      <c r="BX72" s="169">
        <v>0</v>
      </c>
      <c r="BY72" s="184"/>
      <c r="CA72" s="185">
        <v>1.7</v>
      </c>
      <c r="CB72" s="232" t="s">
        <v>426</v>
      </c>
      <c r="CC72" s="187"/>
      <c r="CD72" s="188">
        <v>0.9</v>
      </c>
      <c r="CE72" s="233" t="s">
        <v>426</v>
      </c>
      <c r="CF72" s="190"/>
      <c r="CG72" s="191">
        <v>2.1</v>
      </c>
      <c r="CH72" s="234" t="s">
        <v>426</v>
      </c>
      <c r="CI72" s="190"/>
      <c r="CJ72" s="235">
        <v>1.6</v>
      </c>
      <c r="CL72" s="236"/>
      <c r="CM72" s="237"/>
      <c r="CN72" s="238"/>
      <c r="CO72">
        <v>0</v>
      </c>
      <c r="CP72" s="239"/>
      <c r="CQ72" s="240"/>
      <c r="CR72" s="240"/>
      <c r="CS72" s="240"/>
      <c r="CT72" s="241"/>
      <c r="CU72" s="242">
        <v>0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2.8</v>
      </c>
      <c r="DS72" s="397">
        <v>1.7</v>
      </c>
      <c r="DT72" s="397"/>
      <c r="DU72" s="398"/>
      <c r="DV72" s="391"/>
      <c r="DW72" s="253">
        <v>2.1</v>
      </c>
      <c r="DX72" s="399">
        <v>0.9</v>
      </c>
      <c r="DY72" s="399"/>
      <c r="DZ72" s="400"/>
      <c r="EA72" s="391"/>
      <c r="EB72" s="401">
        <v>2</v>
      </c>
      <c r="EC72" s="402">
        <v>2.1</v>
      </c>
      <c r="ED72" s="402"/>
      <c r="EE72" s="403"/>
    </row>
    <row r="73" spans="1:135" x14ac:dyDescent="0.3">
      <c r="A73" s="20">
        <f t="shared" si="2"/>
        <v>60413</v>
      </c>
      <c r="B73" s="456" t="s">
        <v>144</v>
      </c>
      <c r="C73" s="457" t="s">
        <v>318</v>
      </c>
      <c r="D73" s="457" t="s">
        <v>137</v>
      </c>
      <c r="E73" s="457" t="s">
        <v>164</v>
      </c>
      <c r="F73" s="223">
        <v>1</v>
      </c>
      <c r="G73" s="183">
        <v>1</v>
      </c>
      <c r="H73" s="183">
        <v>4</v>
      </c>
      <c r="I73" s="183"/>
      <c r="J73" s="183"/>
      <c r="K73" s="183"/>
      <c r="L73" s="183"/>
      <c r="M73" s="183"/>
      <c r="N73" s="183"/>
      <c r="O73" s="224"/>
      <c r="P73" s="167">
        <v>0</v>
      </c>
      <c r="Q73" s="223">
        <v>1</v>
      </c>
      <c r="R73" s="225">
        <v>1</v>
      </c>
      <c r="S73" s="225"/>
      <c r="T73" s="168"/>
      <c r="U73" s="168"/>
      <c r="V73" s="168"/>
      <c r="W73" s="166"/>
      <c r="X73" s="183">
        <v>5</v>
      </c>
      <c r="Y73" s="169">
        <v>0</v>
      </c>
      <c r="Z73" s="170"/>
      <c r="AB73" s="223">
        <v>1</v>
      </c>
      <c r="AC73" s="183">
        <v>1</v>
      </c>
      <c r="AD73" s="183">
        <v>1</v>
      </c>
      <c r="AE73" s="183"/>
      <c r="AF73" s="183"/>
      <c r="AG73" s="183"/>
      <c r="AH73" s="183"/>
      <c r="AI73" s="183"/>
      <c r="AJ73" s="183"/>
      <c r="AK73" s="226"/>
      <c r="AL73" s="227"/>
      <c r="AM73" s="223">
        <v>0</v>
      </c>
      <c r="AN73" s="225"/>
      <c r="AO73" s="225"/>
      <c r="AP73" s="168"/>
      <c r="AQ73" s="168"/>
      <c r="AR73" s="168"/>
      <c r="AS73" s="166"/>
      <c r="AT73" s="183">
        <v>5</v>
      </c>
      <c r="AU73" s="169">
        <v>0</v>
      </c>
      <c r="AV73" s="173"/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/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/>
      <c r="BR73" s="225"/>
      <c r="BS73" s="168"/>
      <c r="BT73" s="168"/>
      <c r="BU73" s="168"/>
      <c r="BV73" s="166"/>
      <c r="BW73" s="183">
        <v>5</v>
      </c>
      <c r="BX73" s="169">
        <v>0</v>
      </c>
      <c r="BY73" s="184"/>
      <c r="CA73" s="185">
        <v>1.9</v>
      </c>
      <c r="CB73" s="232" t="s">
        <v>426</v>
      </c>
      <c r="CC73" s="187"/>
      <c r="CD73" s="188">
        <v>0.9</v>
      </c>
      <c r="CE73" s="233" t="s">
        <v>426</v>
      </c>
      <c r="CF73" s="190"/>
      <c r="CG73" s="191">
        <v>1.3</v>
      </c>
      <c r="CH73" s="234" t="s">
        <v>426</v>
      </c>
      <c r="CI73" s="190"/>
      <c r="CJ73" s="235">
        <v>1.6</v>
      </c>
      <c r="CL73" s="236"/>
      <c r="CM73" s="237"/>
      <c r="CN73" s="238"/>
      <c r="CO73">
        <v>0</v>
      </c>
      <c r="CP73" s="239"/>
      <c r="CQ73" s="240"/>
      <c r="CR73" s="240"/>
      <c r="CS73" s="240"/>
      <c r="CT73" s="241"/>
      <c r="CU73" s="242">
        <v>0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2.9</v>
      </c>
      <c r="DS73" s="397">
        <v>1.9</v>
      </c>
      <c r="DT73" s="397"/>
      <c r="DU73" s="398"/>
      <c r="DV73" s="391"/>
      <c r="DW73" s="253">
        <v>2.2000000000000002</v>
      </c>
      <c r="DX73" s="399">
        <v>0.9</v>
      </c>
      <c r="DY73" s="399"/>
      <c r="DZ73" s="400"/>
      <c r="EA73" s="391"/>
      <c r="EB73" s="401">
        <v>1.9</v>
      </c>
      <c r="EC73" s="402">
        <v>1.3</v>
      </c>
      <c r="ED73" s="402"/>
      <c r="EE73" s="403"/>
    </row>
    <row r="74" spans="1:135" x14ac:dyDescent="0.3">
      <c r="A74" s="20">
        <f t="shared" si="2"/>
        <v>60414</v>
      </c>
      <c r="B74" s="456" t="s">
        <v>51</v>
      </c>
      <c r="C74" s="457" t="s">
        <v>319</v>
      </c>
      <c r="D74" s="457" t="s">
        <v>60</v>
      </c>
      <c r="E74" s="457">
        <v>0</v>
      </c>
      <c r="F74" s="223">
        <v>1</v>
      </c>
      <c r="G74" s="183">
        <v>1</v>
      </c>
      <c r="H74" s="183">
        <v>1</v>
      </c>
      <c r="I74" s="183"/>
      <c r="J74" s="183"/>
      <c r="K74" s="183"/>
      <c r="L74" s="183"/>
      <c r="M74" s="183"/>
      <c r="N74" s="183"/>
      <c r="O74" s="224"/>
      <c r="P74" s="167">
        <v>0</v>
      </c>
      <c r="Q74" s="223">
        <v>1</v>
      </c>
      <c r="R74" s="225">
        <v>1</v>
      </c>
      <c r="S74" s="225"/>
      <c r="T74" s="168"/>
      <c r="U74" s="168"/>
      <c r="V74" s="168"/>
      <c r="W74" s="166"/>
      <c r="X74" s="183">
        <v>5</v>
      </c>
      <c r="Y74" s="169">
        <v>0</v>
      </c>
      <c r="Z74" s="170"/>
      <c r="AB74" s="223">
        <v>1</v>
      </c>
      <c r="AC74" s="183">
        <v>1</v>
      </c>
      <c r="AD74" s="183">
        <v>1</v>
      </c>
      <c r="AE74" s="183"/>
      <c r="AF74" s="183"/>
      <c r="AG74" s="183"/>
      <c r="AH74" s="183"/>
      <c r="AI74" s="183"/>
      <c r="AJ74" s="183"/>
      <c r="AK74" s="226"/>
      <c r="AL74" s="227"/>
      <c r="AM74" s="223">
        <v>0</v>
      </c>
      <c r="AN74" s="225"/>
      <c r="AO74" s="225"/>
      <c r="AP74" s="168"/>
      <c r="AQ74" s="168"/>
      <c r="AR74" s="168"/>
      <c r="AS74" s="166"/>
      <c r="AT74" s="183">
        <v>5</v>
      </c>
      <c r="AU74" s="169">
        <v>0</v>
      </c>
      <c r="AV74" s="173"/>
      <c r="AX74" s="228"/>
      <c r="AY74" s="229"/>
      <c r="AZ74" s="229"/>
      <c r="BA74" s="229"/>
      <c r="BB74" s="229"/>
      <c r="BC74" s="230"/>
      <c r="BE74" s="231">
        <v>1</v>
      </c>
      <c r="BF74" s="183">
        <v>4</v>
      </c>
      <c r="BG74" s="183"/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/>
      <c r="BR74" s="225"/>
      <c r="BS74" s="168"/>
      <c r="BT74" s="168"/>
      <c r="BU74" s="168"/>
      <c r="BV74" s="166"/>
      <c r="BW74" s="183">
        <v>5</v>
      </c>
      <c r="BX74" s="169">
        <v>0</v>
      </c>
      <c r="BY74" s="184"/>
      <c r="CA74" s="185">
        <v>1.4</v>
      </c>
      <c r="CB74" s="232" t="s">
        <v>426</v>
      </c>
      <c r="CC74" s="187"/>
      <c r="CD74" s="188">
        <v>0.9</v>
      </c>
      <c r="CE74" s="233" t="s">
        <v>426</v>
      </c>
      <c r="CF74" s="190"/>
      <c r="CG74" s="191">
        <v>1.9</v>
      </c>
      <c r="CH74" s="234" t="s">
        <v>426</v>
      </c>
      <c r="CI74" s="190"/>
      <c r="CJ74" s="235">
        <v>1.4</v>
      </c>
      <c r="CL74" s="236"/>
      <c r="CM74" s="237"/>
      <c r="CN74" s="238"/>
      <c r="CO74">
        <v>0</v>
      </c>
      <c r="CP74" s="239"/>
      <c r="CQ74" s="240"/>
      <c r="CR74" s="240"/>
      <c r="CS74" s="240"/>
      <c r="CT74" s="241"/>
      <c r="CU74" s="242">
        <v>0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2.2000000000000002</v>
      </c>
      <c r="DS74" s="397">
        <v>1.4</v>
      </c>
      <c r="DT74" s="397"/>
      <c r="DU74" s="398"/>
      <c r="DV74" s="391"/>
      <c r="DW74" s="253">
        <v>2.2999999999999998</v>
      </c>
      <c r="DX74" s="399">
        <v>0.9</v>
      </c>
      <c r="DY74" s="399"/>
      <c r="DZ74" s="400"/>
      <c r="EA74" s="391"/>
      <c r="EB74" s="401">
        <v>1.8</v>
      </c>
      <c r="EC74" s="402">
        <v>1.9</v>
      </c>
      <c r="ED74" s="402"/>
      <c r="EE74" s="403"/>
    </row>
    <row r="75" spans="1:135" x14ac:dyDescent="0.3">
      <c r="A75" s="20">
        <f t="shared" si="2"/>
        <v>60415</v>
      </c>
      <c r="B75" s="456" t="s">
        <v>145</v>
      </c>
      <c r="C75" s="457" t="s">
        <v>320</v>
      </c>
      <c r="D75" s="457" t="s">
        <v>107</v>
      </c>
      <c r="E75" s="457">
        <v>0</v>
      </c>
      <c r="F75" s="223">
        <v>1</v>
      </c>
      <c r="G75" s="183">
        <v>1</v>
      </c>
      <c r="H75" s="183">
        <v>2</v>
      </c>
      <c r="I75" s="183"/>
      <c r="J75" s="183"/>
      <c r="K75" s="183"/>
      <c r="L75" s="183"/>
      <c r="M75" s="183"/>
      <c r="N75" s="183"/>
      <c r="O75" s="224"/>
      <c r="P75" s="167">
        <v>0</v>
      </c>
      <c r="Q75" s="223">
        <v>1</v>
      </c>
      <c r="R75" s="225">
        <v>1</v>
      </c>
      <c r="S75" s="225"/>
      <c r="T75" s="168"/>
      <c r="U75" s="168"/>
      <c r="V75" s="168"/>
      <c r="W75" s="166"/>
      <c r="X75" s="183">
        <v>5</v>
      </c>
      <c r="Y75" s="169">
        <v>0</v>
      </c>
      <c r="Z75" s="170"/>
      <c r="AB75" s="223">
        <v>1</v>
      </c>
      <c r="AC75" s="183">
        <v>1</v>
      </c>
      <c r="AD75" s="183">
        <v>1</v>
      </c>
      <c r="AE75" s="183"/>
      <c r="AF75" s="183"/>
      <c r="AG75" s="183"/>
      <c r="AH75" s="183"/>
      <c r="AI75" s="183"/>
      <c r="AJ75" s="183"/>
      <c r="AK75" s="226"/>
      <c r="AL75" s="227"/>
      <c r="AM75" s="223">
        <v>0</v>
      </c>
      <c r="AN75" s="225"/>
      <c r="AO75" s="225"/>
      <c r="AP75" s="168"/>
      <c r="AQ75" s="168"/>
      <c r="AR75" s="168"/>
      <c r="AS75" s="166"/>
      <c r="AT75" s="183">
        <v>5</v>
      </c>
      <c r="AU75" s="169">
        <v>0</v>
      </c>
      <c r="AV75" s="173"/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/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/>
      <c r="BR75" s="225"/>
      <c r="BS75" s="168"/>
      <c r="BT75" s="168"/>
      <c r="BU75" s="168"/>
      <c r="BV75" s="166"/>
      <c r="BW75" s="183">
        <v>5</v>
      </c>
      <c r="BX75" s="169">
        <v>0</v>
      </c>
      <c r="BY75" s="184"/>
      <c r="CA75" s="185">
        <v>1.6</v>
      </c>
      <c r="CB75" s="232" t="s">
        <v>426</v>
      </c>
      <c r="CC75" s="187"/>
      <c r="CD75" s="188">
        <v>0.9</v>
      </c>
      <c r="CE75" s="233" t="s">
        <v>426</v>
      </c>
      <c r="CF75" s="190"/>
      <c r="CG75" s="191">
        <v>1.3</v>
      </c>
      <c r="CH75" s="234" t="s">
        <v>426</v>
      </c>
      <c r="CI75" s="190"/>
      <c r="CJ75" s="235">
        <v>1.4</v>
      </c>
      <c r="CL75" s="236"/>
      <c r="CM75" s="237"/>
      <c r="CN75" s="238"/>
      <c r="CO75">
        <v>0</v>
      </c>
      <c r="CP75" s="239"/>
      <c r="CQ75" s="240"/>
      <c r="CR75" s="240"/>
      <c r="CS75" s="240"/>
      <c r="CT75" s="241"/>
      <c r="CU75" s="242">
        <v>0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2.7</v>
      </c>
      <c r="DS75" s="397">
        <v>1.6</v>
      </c>
      <c r="DT75" s="397"/>
      <c r="DU75" s="398"/>
      <c r="DV75" s="391"/>
      <c r="DW75" s="253">
        <v>2.5</v>
      </c>
      <c r="DX75" s="399">
        <v>0.9</v>
      </c>
      <c r="DY75" s="399"/>
      <c r="DZ75" s="400"/>
      <c r="EA75" s="391"/>
      <c r="EB75" s="401">
        <v>1.8</v>
      </c>
      <c r="EC75" s="402">
        <v>1.3</v>
      </c>
      <c r="ED75" s="402"/>
      <c r="EE75" s="403"/>
    </row>
    <row r="76" spans="1:135" x14ac:dyDescent="0.3">
      <c r="A76" s="20">
        <f t="shared" si="2"/>
        <v>60416</v>
      </c>
      <c r="B76" s="456" t="s">
        <v>114</v>
      </c>
      <c r="C76" s="457" t="s">
        <v>321</v>
      </c>
      <c r="D76" s="457" t="s">
        <v>60</v>
      </c>
      <c r="E76" s="457">
        <v>0</v>
      </c>
      <c r="F76" s="223">
        <v>1</v>
      </c>
      <c r="G76" s="183">
        <v>4</v>
      </c>
      <c r="H76" s="183">
        <v>1</v>
      </c>
      <c r="I76" s="183"/>
      <c r="J76" s="183"/>
      <c r="K76" s="183"/>
      <c r="L76" s="183"/>
      <c r="M76" s="183"/>
      <c r="N76" s="183"/>
      <c r="O76" s="224"/>
      <c r="P76" s="167">
        <v>0</v>
      </c>
      <c r="Q76" s="223">
        <v>1</v>
      </c>
      <c r="R76" s="225">
        <v>1</v>
      </c>
      <c r="S76" s="225"/>
      <c r="T76" s="168"/>
      <c r="U76" s="168"/>
      <c r="V76" s="168"/>
      <c r="W76" s="166"/>
      <c r="X76" s="183">
        <v>5</v>
      </c>
      <c r="Y76" s="169">
        <v>0</v>
      </c>
      <c r="Z76" s="170"/>
      <c r="AB76" s="223">
        <v>1</v>
      </c>
      <c r="AC76" s="183">
        <v>1</v>
      </c>
      <c r="AD76" s="183">
        <v>1</v>
      </c>
      <c r="AE76" s="183"/>
      <c r="AF76" s="183"/>
      <c r="AG76" s="183"/>
      <c r="AH76" s="183"/>
      <c r="AI76" s="183"/>
      <c r="AJ76" s="183"/>
      <c r="AK76" s="226"/>
      <c r="AL76" s="227"/>
      <c r="AM76" s="223">
        <v>0</v>
      </c>
      <c r="AN76" s="225"/>
      <c r="AO76" s="225"/>
      <c r="AP76" s="168"/>
      <c r="AQ76" s="168"/>
      <c r="AR76" s="168"/>
      <c r="AS76" s="166"/>
      <c r="AT76" s="183">
        <v>5</v>
      </c>
      <c r="AU76" s="169">
        <v>0</v>
      </c>
      <c r="AV76" s="173"/>
      <c r="AX76" s="228"/>
      <c r="AY76" s="229"/>
      <c r="AZ76" s="229"/>
      <c r="BA76" s="229"/>
      <c r="BB76" s="229"/>
      <c r="BC76" s="230"/>
      <c r="BE76" s="231">
        <v>1</v>
      </c>
      <c r="BF76" s="183">
        <v>1</v>
      </c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1</v>
      </c>
      <c r="BQ76" s="225"/>
      <c r="BR76" s="225"/>
      <c r="BS76" s="168"/>
      <c r="BT76" s="168"/>
      <c r="BU76" s="168"/>
      <c r="BV76" s="166"/>
      <c r="BW76" s="183">
        <v>5</v>
      </c>
      <c r="BX76" s="169">
        <v>0</v>
      </c>
      <c r="BY76" s="184"/>
      <c r="CA76" s="185">
        <v>1.9</v>
      </c>
      <c r="CB76" s="232" t="s">
        <v>426</v>
      </c>
      <c r="CC76" s="187"/>
      <c r="CD76" s="188">
        <v>0.9</v>
      </c>
      <c r="CE76" s="233" t="s">
        <v>426</v>
      </c>
      <c r="CF76" s="190"/>
      <c r="CG76" s="191">
        <v>1.3</v>
      </c>
      <c r="CH76" s="234" t="s">
        <v>426</v>
      </c>
      <c r="CI76" s="190"/>
      <c r="CJ76" s="235">
        <v>1.6</v>
      </c>
      <c r="CL76" s="236"/>
      <c r="CM76" s="237"/>
      <c r="CN76" s="238"/>
      <c r="CO76">
        <v>0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1.9</v>
      </c>
      <c r="DT76" s="397"/>
      <c r="DU76" s="398"/>
      <c r="DV76" s="391"/>
      <c r="DW76" s="253">
        <v>1.8</v>
      </c>
      <c r="DX76" s="399">
        <v>0.9</v>
      </c>
      <c r="DY76" s="399"/>
      <c r="DZ76" s="400"/>
      <c r="EA76" s="391"/>
      <c r="EB76" s="401">
        <v>1.8</v>
      </c>
      <c r="EC76" s="402">
        <v>1.3</v>
      </c>
      <c r="ED76" s="402"/>
      <c r="EE76" s="403"/>
    </row>
    <row r="77" spans="1:135" x14ac:dyDescent="0.3">
      <c r="A77" s="20">
        <f t="shared" si="2"/>
        <v>60417</v>
      </c>
      <c r="B77" s="456" t="s">
        <v>104</v>
      </c>
      <c r="C77" s="457" t="s">
        <v>85</v>
      </c>
      <c r="D77" s="457" t="s">
        <v>39</v>
      </c>
      <c r="E77" s="457">
        <v>0</v>
      </c>
      <c r="F77" s="223">
        <v>1</v>
      </c>
      <c r="G77" s="183">
        <v>1</v>
      </c>
      <c r="H77" s="183">
        <v>5</v>
      </c>
      <c r="I77" s="183"/>
      <c r="J77" s="272"/>
      <c r="K77" s="272"/>
      <c r="L77" s="272"/>
      <c r="M77" s="183"/>
      <c r="N77" s="183"/>
      <c r="O77" s="224"/>
      <c r="P77" s="167">
        <v>0</v>
      </c>
      <c r="Q77" s="223">
        <v>3.5</v>
      </c>
      <c r="R77" s="225">
        <v>1</v>
      </c>
      <c r="S77" s="225"/>
      <c r="T77" s="168"/>
      <c r="U77" s="168"/>
      <c r="V77" s="168"/>
      <c r="W77" s="166"/>
      <c r="X77" s="183">
        <v>5</v>
      </c>
      <c r="Y77" s="169">
        <v>0</v>
      </c>
      <c r="Z77" s="170"/>
      <c r="AB77" s="223">
        <v>1</v>
      </c>
      <c r="AC77" s="183">
        <v>1</v>
      </c>
      <c r="AD77" s="183">
        <v>1</v>
      </c>
      <c r="AE77" s="183"/>
      <c r="AF77" s="183"/>
      <c r="AG77" s="183"/>
      <c r="AH77" s="183"/>
      <c r="AI77" s="183"/>
      <c r="AJ77" s="183"/>
      <c r="AK77" s="226"/>
      <c r="AL77" s="227"/>
      <c r="AM77" s="223">
        <v>0</v>
      </c>
      <c r="AN77" s="225"/>
      <c r="AO77" s="225"/>
      <c r="AP77" s="168"/>
      <c r="AQ77" s="168"/>
      <c r="AR77" s="168"/>
      <c r="AS77" s="166"/>
      <c r="AT77" s="183">
        <v>5</v>
      </c>
      <c r="AU77" s="169">
        <v>0</v>
      </c>
      <c r="AV77" s="173"/>
      <c r="AX77" s="228"/>
      <c r="AY77" s="229"/>
      <c r="AZ77" s="229"/>
      <c r="BA77" s="229"/>
      <c r="BB77" s="229"/>
      <c r="BC77" s="230"/>
      <c r="BE77" s="231">
        <v>1</v>
      </c>
      <c r="BF77" s="183">
        <v>4</v>
      </c>
      <c r="BG77" s="183"/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/>
      <c r="BR77" s="225"/>
      <c r="BS77" s="168"/>
      <c r="BT77" s="168"/>
      <c r="BU77" s="168"/>
      <c r="BV77" s="166"/>
      <c r="BW77" s="183">
        <v>5</v>
      </c>
      <c r="BX77" s="169">
        <v>0</v>
      </c>
      <c r="BY77" s="184"/>
      <c r="CA77" s="185">
        <v>2.6</v>
      </c>
      <c r="CB77" s="232" t="s">
        <v>426</v>
      </c>
      <c r="CC77" s="187"/>
      <c r="CD77" s="188">
        <v>0.9</v>
      </c>
      <c r="CE77" s="233" t="s">
        <v>426</v>
      </c>
      <c r="CF77" s="190"/>
      <c r="CG77" s="191">
        <v>1.9</v>
      </c>
      <c r="CH77" s="234" t="s">
        <v>426</v>
      </c>
      <c r="CI77" s="190"/>
      <c r="CJ77" s="235">
        <v>2.1</v>
      </c>
      <c r="CL77" s="236"/>
      <c r="CM77" s="237"/>
      <c r="CN77" s="238"/>
      <c r="CO77">
        <v>0</v>
      </c>
      <c r="CP77" s="239"/>
      <c r="CQ77" s="240"/>
      <c r="CR77" s="240"/>
      <c r="CS77" s="240"/>
      <c r="CT77" s="241"/>
      <c r="CU77" s="242">
        <v>0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3.9</v>
      </c>
      <c r="DS77" s="397">
        <v>2.6</v>
      </c>
      <c r="DT77" s="397"/>
      <c r="DU77" s="398"/>
      <c r="DV77" s="391"/>
      <c r="DW77" s="253">
        <v>4.0999999999999996</v>
      </c>
      <c r="DX77" s="399">
        <v>0.9</v>
      </c>
      <c r="DY77" s="399"/>
      <c r="DZ77" s="400"/>
      <c r="EA77" s="391"/>
      <c r="EB77" s="401">
        <v>4.0999999999999996</v>
      </c>
      <c r="EC77" s="402">
        <v>1.9</v>
      </c>
      <c r="ED77" s="402"/>
      <c r="EE77" s="403"/>
    </row>
    <row r="78" spans="1:135" x14ac:dyDescent="0.3">
      <c r="A78" s="20">
        <f t="shared" si="2"/>
        <v>60418</v>
      </c>
      <c r="B78" s="456" t="s">
        <v>31</v>
      </c>
      <c r="C78" s="457" t="s">
        <v>149</v>
      </c>
      <c r="D78" s="457" t="s">
        <v>70</v>
      </c>
      <c r="E78" s="457" t="s">
        <v>322</v>
      </c>
      <c r="F78" s="223">
        <v>1</v>
      </c>
      <c r="G78" s="183">
        <v>3.5</v>
      </c>
      <c r="H78" s="183">
        <v>1</v>
      </c>
      <c r="I78" s="183"/>
      <c r="J78" s="183"/>
      <c r="K78" s="183"/>
      <c r="L78" s="183"/>
      <c r="M78" s="183"/>
      <c r="N78" s="183"/>
      <c r="O78" s="224"/>
      <c r="P78" s="167">
        <v>0</v>
      </c>
      <c r="Q78" s="223">
        <v>1</v>
      </c>
      <c r="R78" s="225">
        <v>1</v>
      </c>
      <c r="S78" s="225"/>
      <c r="T78" s="168"/>
      <c r="U78" s="168"/>
      <c r="V78" s="168"/>
      <c r="W78" s="166"/>
      <c r="X78" s="183">
        <v>5</v>
      </c>
      <c r="Y78" s="169">
        <v>0</v>
      </c>
      <c r="Z78" s="170"/>
      <c r="AB78" s="223">
        <v>1</v>
      </c>
      <c r="AC78" s="183">
        <v>1</v>
      </c>
      <c r="AD78" s="183">
        <v>1</v>
      </c>
      <c r="AE78" s="183"/>
      <c r="AF78" s="183"/>
      <c r="AG78" s="183"/>
      <c r="AH78" s="183"/>
      <c r="AI78" s="183"/>
      <c r="AJ78" s="183"/>
      <c r="AK78" s="226"/>
      <c r="AL78" s="227"/>
      <c r="AM78" s="223">
        <v>0</v>
      </c>
      <c r="AN78" s="225"/>
      <c r="AO78" s="225"/>
      <c r="AP78" s="168"/>
      <c r="AQ78" s="168"/>
      <c r="AR78" s="168"/>
      <c r="AS78" s="166"/>
      <c r="AT78" s="183">
        <v>5</v>
      </c>
      <c r="AU78" s="169">
        <v>0</v>
      </c>
      <c r="AV78" s="173"/>
      <c r="AX78" s="228"/>
      <c r="AY78" s="229"/>
      <c r="AZ78" s="229"/>
      <c r="BA78" s="229"/>
      <c r="BB78" s="229"/>
      <c r="BC78" s="230"/>
      <c r="BE78" s="231">
        <v>1</v>
      </c>
      <c r="BF78" s="183">
        <v>1</v>
      </c>
      <c r="BG78" s="183"/>
      <c r="BH78" s="183"/>
      <c r="BI78" s="183"/>
      <c r="BJ78" s="183"/>
      <c r="BK78" s="183"/>
      <c r="BL78" s="183"/>
      <c r="BM78" s="183"/>
      <c r="BN78" s="226"/>
      <c r="BO78" s="227"/>
      <c r="BP78" s="223">
        <v>1</v>
      </c>
      <c r="BQ78" s="225"/>
      <c r="BR78" s="225"/>
      <c r="BS78" s="168"/>
      <c r="BT78" s="168"/>
      <c r="BU78" s="168"/>
      <c r="BV78" s="166"/>
      <c r="BW78" s="183">
        <v>5</v>
      </c>
      <c r="BX78" s="169">
        <v>0</v>
      </c>
      <c r="BY78" s="184"/>
      <c r="CA78" s="185">
        <v>1.8</v>
      </c>
      <c r="CB78" s="232" t="s">
        <v>426</v>
      </c>
      <c r="CC78" s="187"/>
      <c r="CD78" s="188">
        <v>0.9</v>
      </c>
      <c r="CE78" s="233" t="s">
        <v>426</v>
      </c>
      <c r="CF78" s="190"/>
      <c r="CG78" s="191">
        <v>1.3</v>
      </c>
      <c r="CH78" s="234" t="s">
        <v>426</v>
      </c>
      <c r="CI78" s="190"/>
      <c r="CJ78" s="235">
        <v>1.5</v>
      </c>
      <c r="CL78" s="236"/>
      <c r="CM78" s="237"/>
      <c r="CN78" s="238"/>
      <c r="CO78">
        <v>0</v>
      </c>
      <c r="CP78" s="239"/>
      <c r="CQ78" s="240"/>
      <c r="CR78" s="240"/>
      <c r="CS78" s="240"/>
      <c r="CT78" s="241"/>
      <c r="CU78" s="242">
        <v>0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3.2</v>
      </c>
      <c r="DS78" s="397">
        <v>1.8</v>
      </c>
      <c r="DT78" s="397"/>
      <c r="DU78" s="398"/>
      <c r="DV78" s="391"/>
      <c r="DW78" s="253">
        <v>2</v>
      </c>
      <c r="DX78" s="399">
        <v>0.9</v>
      </c>
      <c r="DY78" s="399"/>
      <c r="DZ78" s="400"/>
      <c r="EA78" s="391"/>
      <c r="EB78" s="401">
        <v>2.2000000000000002</v>
      </c>
      <c r="EC78" s="402">
        <v>1.3</v>
      </c>
      <c r="ED78" s="402"/>
      <c r="EE78" s="403"/>
    </row>
    <row r="79" spans="1:135" x14ac:dyDescent="0.3">
      <c r="A79" s="20">
        <f t="shared" si="2"/>
        <v>60419</v>
      </c>
      <c r="B79" s="456" t="s">
        <v>177</v>
      </c>
      <c r="C79" s="457" t="s">
        <v>282</v>
      </c>
      <c r="D79" s="457" t="s">
        <v>100</v>
      </c>
      <c r="E79" s="457" t="s">
        <v>323</v>
      </c>
      <c r="F79" s="223">
        <v>5</v>
      </c>
      <c r="G79" s="183">
        <v>4</v>
      </c>
      <c r="H79" s="183">
        <v>3</v>
      </c>
      <c r="I79" s="183"/>
      <c r="J79" s="183"/>
      <c r="K79" s="183"/>
      <c r="L79" s="183"/>
      <c r="M79" s="183"/>
      <c r="N79" s="183"/>
      <c r="O79" s="224"/>
      <c r="P79" s="167">
        <v>0</v>
      </c>
      <c r="Q79" s="223">
        <v>1</v>
      </c>
      <c r="R79" s="225">
        <v>3.5</v>
      </c>
      <c r="S79" s="225"/>
      <c r="T79" s="168"/>
      <c r="U79" s="168"/>
      <c r="V79" s="168"/>
      <c r="W79" s="166"/>
      <c r="X79" s="183">
        <v>5</v>
      </c>
      <c r="Y79" s="169">
        <v>0</v>
      </c>
      <c r="Z79" s="170"/>
      <c r="AB79" s="223">
        <v>1</v>
      </c>
      <c r="AC79" s="183">
        <v>1</v>
      </c>
      <c r="AD79" s="183">
        <v>4</v>
      </c>
      <c r="AE79" s="183"/>
      <c r="AF79" s="183"/>
      <c r="AG79" s="183"/>
      <c r="AH79" s="183"/>
      <c r="AI79" s="183"/>
      <c r="AJ79" s="183"/>
      <c r="AK79" s="226"/>
      <c r="AL79" s="227"/>
      <c r="AM79" s="223">
        <v>0</v>
      </c>
      <c r="AN79" s="225"/>
      <c r="AO79" s="225"/>
      <c r="AP79" s="168"/>
      <c r="AQ79" s="168"/>
      <c r="AR79" s="168"/>
      <c r="AS79" s="166"/>
      <c r="AT79" s="183">
        <v>5</v>
      </c>
      <c r="AU79" s="169">
        <v>0</v>
      </c>
      <c r="AV79" s="173"/>
      <c r="AX79" s="228"/>
      <c r="AY79" s="229"/>
      <c r="AZ79" s="229"/>
      <c r="BA79" s="229"/>
      <c r="BB79" s="229"/>
      <c r="BC79" s="230"/>
      <c r="BE79" s="231">
        <v>1</v>
      </c>
      <c r="BF79" s="183">
        <v>4</v>
      </c>
      <c r="BG79" s="183"/>
      <c r="BH79" s="183"/>
      <c r="BI79" s="183"/>
      <c r="BJ79" s="183"/>
      <c r="BK79" s="183"/>
      <c r="BL79" s="183"/>
      <c r="BM79" s="183"/>
      <c r="BN79" s="226"/>
      <c r="BO79" s="227"/>
      <c r="BP79" s="223">
        <v>1</v>
      </c>
      <c r="BQ79" s="225"/>
      <c r="BR79" s="225"/>
      <c r="BS79" s="168"/>
      <c r="BT79" s="168"/>
      <c r="BU79" s="168"/>
      <c r="BV79" s="166"/>
      <c r="BW79" s="183">
        <v>5</v>
      </c>
      <c r="BX79" s="169">
        <v>0</v>
      </c>
      <c r="BY79" s="184"/>
      <c r="CA79" s="185">
        <v>3.3</v>
      </c>
      <c r="CB79" s="232" t="s">
        <v>424</v>
      </c>
      <c r="CC79" s="187"/>
      <c r="CD79" s="188">
        <v>1.3</v>
      </c>
      <c r="CE79" s="233" t="s">
        <v>426</v>
      </c>
      <c r="CF79" s="190"/>
      <c r="CG79" s="191">
        <v>1.9</v>
      </c>
      <c r="CH79" s="234" t="s">
        <v>426</v>
      </c>
      <c r="CI79" s="190"/>
      <c r="CJ79" s="235">
        <v>2.6</v>
      </c>
      <c r="CL79" s="236"/>
      <c r="CM79" s="237"/>
      <c r="CN79" s="238"/>
      <c r="CO79">
        <v>0</v>
      </c>
      <c r="CP79" s="239"/>
      <c r="CQ79" s="240"/>
      <c r="CR79" s="240"/>
      <c r="CS79" s="240"/>
      <c r="CT79" s="241"/>
      <c r="CU79" s="242">
        <v>0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3.1</v>
      </c>
      <c r="DS79" s="397">
        <v>3.3</v>
      </c>
      <c r="DT79" s="397"/>
      <c r="DU79" s="398"/>
      <c r="DV79" s="391"/>
      <c r="DW79" s="253">
        <v>3.9</v>
      </c>
      <c r="DX79" s="399">
        <v>1.3</v>
      </c>
      <c r="DY79" s="399"/>
      <c r="DZ79" s="400"/>
      <c r="EA79" s="391"/>
      <c r="EB79" s="401">
        <v>2.9</v>
      </c>
      <c r="EC79" s="402">
        <v>1.9</v>
      </c>
      <c r="ED79" s="402"/>
      <c r="EE79" s="403"/>
    </row>
    <row r="80" spans="1:135" x14ac:dyDescent="0.3">
      <c r="A80" s="20">
        <f t="shared" si="2"/>
        <v>60420</v>
      </c>
      <c r="B80" s="456" t="s">
        <v>50</v>
      </c>
      <c r="C80" s="457" t="s">
        <v>146</v>
      </c>
      <c r="D80" s="457" t="s">
        <v>47</v>
      </c>
      <c r="E80" s="457" t="s">
        <v>113</v>
      </c>
      <c r="F80" s="223">
        <v>5</v>
      </c>
      <c r="G80" s="183">
        <v>3.5</v>
      </c>
      <c r="H80" s="183">
        <v>5</v>
      </c>
      <c r="I80" s="183"/>
      <c r="J80" s="183"/>
      <c r="K80" s="183"/>
      <c r="L80" s="183"/>
      <c r="M80" s="183"/>
      <c r="N80" s="183"/>
      <c r="O80" s="224"/>
      <c r="P80" s="167">
        <v>0</v>
      </c>
      <c r="Q80" s="223">
        <v>5</v>
      </c>
      <c r="R80" s="225">
        <v>3.5</v>
      </c>
      <c r="S80" s="225"/>
      <c r="T80" s="168"/>
      <c r="U80" s="168"/>
      <c r="V80" s="168"/>
      <c r="W80" s="166"/>
      <c r="X80" s="183">
        <v>5</v>
      </c>
      <c r="Y80" s="169">
        <v>0</v>
      </c>
      <c r="Z80" s="170"/>
      <c r="AB80" s="223">
        <v>5</v>
      </c>
      <c r="AC80" s="183">
        <v>5</v>
      </c>
      <c r="AD80" s="183">
        <v>5</v>
      </c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5</v>
      </c>
      <c r="AU80" s="169">
        <v>0</v>
      </c>
      <c r="AV80" s="173"/>
      <c r="AX80" s="228"/>
      <c r="AY80" s="229"/>
      <c r="AZ80" s="229"/>
      <c r="BA80" s="229"/>
      <c r="BB80" s="229"/>
      <c r="BC80" s="230"/>
      <c r="BE80" s="231">
        <v>5</v>
      </c>
      <c r="BF80" s="183">
        <v>5</v>
      </c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5</v>
      </c>
      <c r="BQ80" s="225"/>
      <c r="BR80" s="225"/>
      <c r="BS80" s="168"/>
      <c r="BT80" s="168"/>
      <c r="BU80" s="168"/>
      <c r="BV80" s="166"/>
      <c r="BW80" s="183">
        <v>5</v>
      </c>
      <c r="BX80" s="169">
        <v>0</v>
      </c>
      <c r="BY80" s="184"/>
      <c r="CA80" s="185">
        <v>4.4000000000000004</v>
      </c>
      <c r="CB80" s="232" t="s">
        <v>425</v>
      </c>
      <c r="CC80" s="187"/>
      <c r="CD80" s="188">
        <v>2.5</v>
      </c>
      <c r="CE80" s="233" t="s">
        <v>426</v>
      </c>
      <c r="CF80" s="190"/>
      <c r="CG80" s="191">
        <v>4.5</v>
      </c>
      <c r="CH80" s="234" t="s">
        <v>425</v>
      </c>
      <c r="CI80" s="190"/>
      <c r="CJ80" s="235">
        <v>4.0999999999999996</v>
      </c>
      <c r="CL80" s="236"/>
      <c r="CM80" s="237"/>
      <c r="CN80" s="238"/>
      <c r="CO80">
        <v>0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3.7</v>
      </c>
      <c r="DS80" s="397">
        <v>4.4000000000000004</v>
      </c>
      <c r="DT80" s="397"/>
      <c r="DU80" s="398"/>
      <c r="DV80" s="391"/>
      <c r="DW80" s="253">
        <v>4.0999999999999996</v>
      </c>
      <c r="DX80" s="399">
        <v>2.5</v>
      </c>
      <c r="DY80" s="399"/>
      <c r="DZ80" s="400"/>
      <c r="EA80" s="391"/>
      <c r="EB80" s="401">
        <v>4.2</v>
      </c>
      <c r="EC80" s="402">
        <v>4.5</v>
      </c>
      <c r="ED80" s="402"/>
      <c r="EE80" s="403"/>
    </row>
    <row r="81" spans="1:135" x14ac:dyDescent="0.3">
      <c r="A81" s="20">
        <f t="shared" si="2"/>
        <v>60421</v>
      </c>
      <c r="B81" s="456" t="s">
        <v>61</v>
      </c>
      <c r="C81" s="457" t="s">
        <v>59</v>
      </c>
      <c r="D81" s="457" t="s">
        <v>26</v>
      </c>
      <c r="E81" s="457" t="s">
        <v>111</v>
      </c>
      <c r="F81" s="223">
        <v>1</v>
      </c>
      <c r="G81" s="183">
        <v>1</v>
      </c>
      <c r="H81" s="183">
        <v>1</v>
      </c>
      <c r="I81" s="183"/>
      <c r="J81" s="183"/>
      <c r="K81" s="183"/>
      <c r="L81" s="183"/>
      <c r="M81" s="183"/>
      <c r="N81" s="183"/>
      <c r="O81" s="224"/>
      <c r="P81" s="167">
        <v>0</v>
      </c>
      <c r="Q81" s="223">
        <v>1</v>
      </c>
      <c r="R81" s="225">
        <v>1</v>
      </c>
      <c r="S81" s="225"/>
      <c r="T81" s="168"/>
      <c r="U81" s="168"/>
      <c r="V81" s="168"/>
      <c r="W81" s="166"/>
      <c r="X81" s="183">
        <v>5</v>
      </c>
      <c r="Y81" s="169">
        <v>0</v>
      </c>
      <c r="Z81" s="170"/>
      <c r="AB81" s="223">
        <v>1</v>
      </c>
      <c r="AC81" s="183">
        <v>1</v>
      </c>
      <c r="AD81" s="183">
        <v>1</v>
      </c>
      <c r="AE81" s="183"/>
      <c r="AF81" s="183"/>
      <c r="AG81" s="183"/>
      <c r="AH81" s="183"/>
      <c r="AI81" s="183"/>
      <c r="AJ81" s="183"/>
      <c r="AK81" s="226"/>
      <c r="AL81" s="227"/>
      <c r="AM81" s="223">
        <v>0</v>
      </c>
      <c r="AN81" s="225"/>
      <c r="AO81" s="225"/>
      <c r="AP81" s="168"/>
      <c r="AQ81" s="168"/>
      <c r="AR81" s="168"/>
      <c r="AS81" s="166"/>
      <c r="AT81" s="183">
        <v>5</v>
      </c>
      <c r="AU81" s="169">
        <v>0</v>
      </c>
      <c r="AV81" s="173"/>
      <c r="AX81" s="228"/>
      <c r="AY81" s="229"/>
      <c r="AZ81" s="229"/>
      <c r="BA81" s="229"/>
      <c r="BB81" s="229"/>
      <c r="BC81" s="230"/>
      <c r="BE81" s="231">
        <v>1</v>
      </c>
      <c r="BF81" s="183">
        <v>1</v>
      </c>
      <c r="BG81" s="183"/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/>
      <c r="BR81" s="225"/>
      <c r="BS81" s="168"/>
      <c r="BT81" s="168"/>
      <c r="BU81" s="168"/>
      <c r="BV81" s="166"/>
      <c r="BW81" s="183">
        <v>5</v>
      </c>
      <c r="BX81" s="169">
        <v>0</v>
      </c>
      <c r="BY81" s="184"/>
      <c r="CA81" s="185">
        <v>1.4</v>
      </c>
      <c r="CB81" s="232" t="s">
        <v>426</v>
      </c>
      <c r="CC81" s="187"/>
      <c r="CD81" s="188">
        <v>0.9</v>
      </c>
      <c r="CE81" s="233" t="s">
        <v>426</v>
      </c>
      <c r="CF81" s="190"/>
      <c r="CG81" s="191">
        <v>1.3</v>
      </c>
      <c r="CH81" s="234" t="s">
        <v>426</v>
      </c>
      <c r="CI81" s="190"/>
      <c r="CJ81" s="235">
        <v>1.3</v>
      </c>
      <c r="CL81" s="236"/>
      <c r="CM81" s="237"/>
      <c r="CN81" s="238"/>
      <c r="CO81">
        <v>0</v>
      </c>
      <c r="CP81" s="239"/>
      <c r="CQ81" s="240"/>
      <c r="CR81" s="240"/>
      <c r="CS81" s="240"/>
      <c r="CT81" s="241"/>
      <c r="CU81" s="242">
        <v>0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2.8</v>
      </c>
      <c r="DS81" s="397">
        <v>1.4</v>
      </c>
      <c r="DT81" s="397"/>
      <c r="DU81" s="398"/>
      <c r="DV81" s="391"/>
      <c r="DW81" s="253">
        <v>1.9</v>
      </c>
      <c r="DX81" s="399">
        <v>0.9</v>
      </c>
      <c r="DY81" s="399"/>
      <c r="DZ81" s="400"/>
      <c r="EA81" s="391"/>
      <c r="EB81" s="401">
        <v>1.9</v>
      </c>
      <c r="EC81" s="402">
        <v>1.3</v>
      </c>
      <c r="ED81" s="402"/>
      <c r="EE81" s="403"/>
    </row>
    <row r="82" spans="1:135" x14ac:dyDescent="0.3">
      <c r="A82" s="20">
        <f t="shared" si="2"/>
        <v>60422</v>
      </c>
      <c r="B82" s="456" t="s">
        <v>65</v>
      </c>
      <c r="C82" s="457" t="s">
        <v>55</v>
      </c>
      <c r="D82" s="457" t="s">
        <v>137</v>
      </c>
      <c r="E82" s="457" t="s">
        <v>324</v>
      </c>
      <c r="F82" s="223">
        <v>1</v>
      </c>
      <c r="G82" s="183">
        <v>1</v>
      </c>
      <c r="H82" s="183">
        <v>3</v>
      </c>
      <c r="I82" s="183"/>
      <c r="J82" s="183"/>
      <c r="K82" s="183"/>
      <c r="L82" s="183"/>
      <c r="M82" s="183"/>
      <c r="N82" s="183"/>
      <c r="O82" s="224"/>
      <c r="P82" s="167">
        <v>0</v>
      </c>
      <c r="Q82" s="223">
        <v>1</v>
      </c>
      <c r="R82" s="225">
        <v>1</v>
      </c>
      <c r="S82" s="225"/>
      <c r="T82" s="168"/>
      <c r="U82" s="168"/>
      <c r="V82" s="168"/>
      <c r="W82" s="166"/>
      <c r="X82" s="183">
        <v>5</v>
      </c>
      <c r="Y82" s="169">
        <v>0</v>
      </c>
      <c r="Z82" s="170"/>
      <c r="AB82" s="223">
        <v>1</v>
      </c>
      <c r="AC82" s="183">
        <v>1</v>
      </c>
      <c r="AD82" s="183">
        <v>1</v>
      </c>
      <c r="AE82" s="183"/>
      <c r="AF82" s="183"/>
      <c r="AG82" s="183"/>
      <c r="AH82" s="183"/>
      <c r="AI82" s="183"/>
      <c r="AJ82" s="183"/>
      <c r="AK82" s="226"/>
      <c r="AL82" s="227"/>
      <c r="AM82" s="223">
        <v>0</v>
      </c>
      <c r="AN82" s="225"/>
      <c r="AO82" s="225"/>
      <c r="AP82" s="168"/>
      <c r="AQ82" s="168"/>
      <c r="AR82" s="168"/>
      <c r="AS82" s="166"/>
      <c r="AT82" s="183">
        <v>5</v>
      </c>
      <c r="AU82" s="169">
        <v>0</v>
      </c>
      <c r="AV82" s="173"/>
      <c r="AX82" s="228"/>
      <c r="AY82" s="229"/>
      <c r="AZ82" s="229"/>
      <c r="BA82" s="229"/>
      <c r="BB82" s="229"/>
      <c r="BC82" s="230"/>
      <c r="BE82" s="231">
        <v>1</v>
      </c>
      <c r="BF82" s="183">
        <v>5</v>
      </c>
      <c r="BG82" s="183"/>
      <c r="BH82" s="183"/>
      <c r="BI82" s="183"/>
      <c r="BJ82" s="183"/>
      <c r="BK82" s="183"/>
      <c r="BL82" s="183"/>
      <c r="BM82" s="183"/>
      <c r="BN82" s="226"/>
      <c r="BO82" s="227"/>
      <c r="BP82" s="223">
        <v>1</v>
      </c>
      <c r="BQ82" s="225"/>
      <c r="BR82" s="225"/>
      <c r="BS82" s="168"/>
      <c r="BT82" s="168"/>
      <c r="BU82" s="168"/>
      <c r="BV82" s="166"/>
      <c r="BW82" s="183">
        <v>5</v>
      </c>
      <c r="BX82" s="169">
        <v>0</v>
      </c>
      <c r="BY82" s="184"/>
      <c r="CA82" s="185">
        <v>1.7</v>
      </c>
      <c r="CB82" s="232" t="s">
        <v>426</v>
      </c>
      <c r="CC82" s="187"/>
      <c r="CD82" s="188">
        <v>0.9</v>
      </c>
      <c r="CE82" s="233" t="s">
        <v>426</v>
      </c>
      <c r="CF82" s="190"/>
      <c r="CG82" s="191">
        <v>2.1</v>
      </c>
      <c r="CH82" s="234" t="s">
        <v>426</v>
      </c>
      <c r="CI82" s="190"/>
      <c r="CJ82" s="235">
        <v>1.6</v>
      </c>
      <c r="CL82" s="236"/>
      <c r="CM82" s="237"/>
      <c r="CN82" s="238"/>
      <c r="CO82">
        <v>0</v>
      </c>
      <c r="CP82" s="239"/>
      <c r="CQ82" s="240"/>
      <c r="CR82" s="240"/>
      <c r="CS82" s="240"/>
      <c r="CT82" s="241"/>
      <c r="CU82" s="242">
        <v>0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2.2000000000000002</v>
      </c>
      <c r="DS82" s="397">
        <v>1.7</v>
      </c>
      <c r="DT82" s="397"/>
      <c r="DU82" s="398"/>
      <c r="DV82" s="391"/>
      <c r="DW82" s="253">
        <v>2.1</v>
      </c>
      <c r="DX82" s="399">
        <v>0.9</v>
      </c>
      <c r="DY82" s="399"/>
      <c r="DZ82" s="400"/>
      <c r="EA82" s="391"/>
      <c r="EB82" s="401">
        <v>1.9</v>
      </c>
      <c r="EC82" s="402">
        <v>2.1</v>
      </c>
      <c r="ED82" s="402"/>
      <c r="EE82" s="403"/>
    </row>
    <row r="83" spans="1:135" x14ac:dyDescent="0.3">
      <c r="A83" s="20">
        <f t="shared" si="2"/>
        <v>60423</v>
      </c>
      <c r="B83" s="456" t="s">
        <v>149</v>
      </c>
      <c r="C83" s="457" t="s">
        <v>151</v>
      </c>
      <c r="D83" s="457" t="s">
        <v>60</v>
      </c>
      <c r="E83" s="457">
        <v>0</v>
      </c>
      <c r="F83" s="223">
        <v>5</v>
      </c>
      <c r="G83" s="183">
        <v>1</v>
      </c>
      <c r="H83" s="183">
        <v>2</v>
      </c>
      <c r="I83" s="183"/>
      <c r="J83" s="183"/>
      <c r="K83" s="183"/>
      <c r="L83" s="183"/>
      <c r="M83" s="183"/>
      <c r="N83" s="183"/>
      <c r="O83" s="224"/>
      <c r="P83" s="167">
        <v>0</v>
      </c>
      <c r="Q83" s="223">
        <v>1</v>
      </c>
      <c r="R83" s="225">
        <v>5</v>
      </c>
      <c r="S83" s="225"/>
      <c r="T83" s="168"/>
      <c r="U83" s="168"/>
      <c r="V83" s="168"/>
      <c r="W83" s="166"/>
      <c r="X83" s="183">
        <v>5</v>
      </c>
      <c r="Y83" s="169">
        <v>0</v>
      </c>
      <c r="Z83" s="170"/>
      <c r="AB83" s="223">
        <v>2.8</v>
      </c>
      <c r="AC83" s="183">
        <v>1</v>
      </c>
      <c r="AD83" s="183">
        <v>4</v>
      </c>
      <c r="AE83" s="183"/>
      <c r="AF83" s="183"/>
      <c r="AG83" s="183"/>
      <c r="AH83" s="183"/>
      <c r="AI83" s="183"/>
      <c r="AJ83" s="183"/>
      <c r="AK83" s="226"/>
      <c r="AL83" s="227"/>
      <c r="AM83" s="223">
        <v>0</v>
      </c>
      <c r="AN83" s="225"/>
      <c r="AO83" s="225"/>
      <c r="AP83" s="168"/>
      <c r="AQ83" s="168"/>
      <c r="AR83" s="168"/>
      <c r="AS83" s="166"/>
      <c r="AT83" s="183">
        <v>5</v>
      </c>
      <c r="AU83" s="169">
        <v>0</v>
      </c>
      <c r="AV83" s="173"/>
      <c r="AX83" s="228"/>
      <c r="AY83" s="229"/>
      <c r="AZ83" s="229"/>
      <c r="BA83" s="229"/>
      <c r="BB83" s="229"/>
      <c r="BC83" s="230"/>
      <c r="BE83" s="231">
        <v>1</v>
      </c>
      <c r="BF83" s="183">
        <v>5</v>
      </c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1</v>
      </c>
      <c r="BQ83" s="225"/>
      <c r="BR83" s="225"/>
      <c r="BS83" s="168"/>
      <c r="BT83" s="168"/>
      <c r="BU83" s="168"/>
      <c r="BV83" s="166"/>
      <c r="BW83" s="183">
        <v>5</v>
      </c>
      <c r="BX83" s="169">
        <v>0</v>
      </c>
      <c r="BY83" s="184"/>
      <c r="CA83" s="185">
        <v>3.1</v>
      </c>
      <c r="CB83" s="232" t="s">
        <v>424</v>
      </c>
      <c r="CC83" s="187"/>
      <c r="CD83" s="188">
        <v>1.5</v>
      </c>
      <c r="CE83" s="233" t="s">
        <v>426</v>
      </c>
      <c r="CF83" s="190"/>
      <c r="CG83" s="191">
        <v>2.1</v>
      </c>
      <c r="CH83" s="234" t="s">
        <v>426</v>
      </c>
      <c r="CI83" s="190"/>
      <c r="CJ83" s="235">
        <v>2.6</v>
      </c>
      <c r="CL83" s="236"/>
      <c r="CM83" s="237"/>
      <c r="CN83" s="238"/>
      <c r="CO83">
        <v>0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2.8</v>
      </c>
      <c r="DS83" s="397">
        <v>3.1</v>
      </c>
      <c r="DT83" s="397"/>
      <c r="DU83" s="398"/>
      <c r="DV83" s="391"/>
      <c r="DW83" s="253">
        <v>2.7</v>
      </c>
      <c r="DX83" s="399">
        <v>1.5</v>
      </c>
      <c r="DY83" s="399"/>
      <c r="DZ83" s="400"/>
      <c r="EA83" s="391"/>
      <c r="EB83" s="401">
        <v>1.8</v>
      </c>
      <c r="EC83" s="402">
        <v>2.1</v>
      </c>
      <c r="ED83" s="402"/>
      <c r="EE83" s="403"/>
    </row>
    <row r="84" spans="1:135" x14ac:dyDescent="0.3">
      <c r="A84" s="20">
        <f t="shared" si="2"/>
        <v>60424</v>
      </c>
      <c r="B84" s="456" t="s">
        <v>150</v>
      </c>
      <c r="C84" s="457" t="s">
        <v>109</v>
      </c>
      <c r="D84" s="457" t="s">
        <v>137</v>
      </c>
      <c r="E84" s="457" t="s">
        <v>47</v>
      </c>
      <c r="F84" s="223">
        <v>2</v>
      </c>
      <c r="G84" s="183">
        <v>1</v>
      </c>
      <c r="H84" s="183">
        <v>2</v>
      </c>
      <c r="I84" s="183"/>
      <c r="J84" s="183"/>
      <c r="K84" s="183"/>
      <c r="L84" s="183"/>
      <c r="M84" s="183"/>
      <c r="N84" s="183"/>
      <c r="O84" s="224"/>
      <c r="P84" s="167">
        <v>0</v>
      </c>
      <c r="Q84" s="223">
        <v>4.7</v>
      </c>
      <c r="R84" s="225">
        <v>4</v>
      </c>
      <c r="S84" s="225"/>
      <c r="T84" s="168"/>
      <c r="U84" s="168"/>
      <c r="V84" s="168"/>
      <c r="W84" s="166"/>
      <c r="X84" s="183">
        <v>5</v>
      </c>
      <c r="Y84" s="169">
        <v>0</v>
      </c>
      <c r="Z84" s="170"/>
      <c r="AB84" s="223">
        <v>1</v>
      </c>
      <c r="AC84" s="183">
        <v>1</v>
      </c>
      <c r="AD84" s="183">
        <v>1</v>
      </c>
      <c r="AE84" s="183"/>
      <c r="AF84" s="183"/>
      <c r="AG84" s="183"/>
      <c r="AH84" s="183"/>
      <c r="AI84" s="183"/>
      <c r="AJ84" s="183"/>
      <c r="AK84" s="226"/>
      <c r="AL84" s="227"/>
      <c r="AM84" s="223">
        <v>0</v>
      </c>
      <c r="AN84" s="225"/>
      <c r="AO84" s="225"/>
      <c r="AP84" s="168"/>
      <c r="AQ84" s="168"/>
      <c r="AR84" s="168"/>
      <c r="AS84" s="166"/>
      <c r="AT84" s="183">
        <v>5</v>
      </c>
      <c r="AU84" s="169">
        <v>0</v>
      </c>
      <c r="AV84" s="173"/>
      <c r="AX84" s="228"/>
      <c r="AY84" s="229"/>
      <c r="AZ84" s="229"/>
      <c r="BA84" s="229"/>
      <c r="BB84" s="229"/>
      <c r="BC84" s="230"/>
      <c r="BE84" s="231">
        <v>1</v>
      </c>
      <c r="BF84" s="183">
        <v>3.5</v>
      </c>
      <c r="BG84" s="183"/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/>
      <c r="BR84" s="225"/>
      <c r="BS84" s="168"/>
      <c r="BT84" s="168"/>
      <c r="BU84" s="168"/>
      <c r="BV84" s="166"/>
      <c r="BW84" s="183">
        <v>5</v>
      </c>
      <c r="BX84" s="169">
        <v>0</v>
      </c>
      <c r="BY84" s="184"/>
      <c r="CA84" s="185">
        <v>3.2</v>
      </c>
      <c r="CB84" s="232" t="s">
        <v>424</v>
      </c>
      <c r="CC84" s="187"/>
      <c r="CD84" s="188">
        <v>0.9</v>
      </c>
      <c r="CE84" s="233" t="s">
        <v>426</v>
      </c>
      <c r="CF84" s="190"/>
      <c r="CG84" s="191">
        <v>3.4</v>
      </c>
      <c r="CH84" s="234" t="s">
        <v>430</v>
      </c>
      <c r="CI84" s="190"/>
      <c r="CJ84" s="235">
        <v>2.8</v>
      </c>
      <c r="CL84" s="236"/>
      <c r="CM84" s="237"/>
      <c r="CN84" s="238"/>
      <c r="CO84">
        <v>0</v>
      </c>
      <c r="CP84" s="239"/>
      <c r="CQ84" s="240"/>
      <c r="CR84" s="240"/>
      <c r="CS84" s="240"/>
      <c r="CT84" s="241"/>
      <c r="CU84" s="242">
        <v>0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3.2</v>
      </c>
      <c r="DS84" s="397">
        <v>3.2</v>
      </c>
      <c r="DT84" s="397"/>
      <c r="DU84" s="398"/>
      <c r="DV84" s="391"/>
      <c r="DW84" s="253">
        <v>2.5</v>
      </c>
      <c r="DX84" s="399">
        <v>0.9</v>
      </c>
      <c r="DY84" s="399"/>
      <c r="DZ84" s="400"/>
      <c r="EA84" s="391"/>
      <c r="EB84" s="401">
        <v>3.1</v>
      </c>
      <c r="EC84" s="402">
        <v>3.4</v>
      </c>
      <c r="ED84" s="402"/>
      <c r="EE84" s="403"/>
    </row>
    <row r="85" spans="1:135" x14ac:dyDescent="0.3">
      <c r="A85" s="20">
        <f t="shared" si="2"/>
        <v>60425</v>
      </c>
      <c r="B85" s="456" t="s">
        <v>66</v>
      </c>
      <c r="C85" s="457" t="s">
        <v>325</v>
      </c>
      <c r="D85" s="457" t="s">
        <v>326</v>
      </c>
      <c r="E85" s="457" t="s">
        <v>327</v>
      </c>
      <c r="F85" s="223">
        <v>5</v>
      </c>
      <c r="G85" s="183">
        <v>5</v>
      </c>
      <c r="H85" s="183">
        <v>5</v>
      </c>
      <c r="I85" s="183"/>
      <c r="J85" s="183"/>
      <c r="K85" s="183"/>
      <c r="L85" s="183"/>
      <c r="M85" s="183"/>
      <c r="N85" s="183"/>
      <c r="O85" s="224"/>
      <c r="P85" s="167">
        <v>0</v>
      </c>
      <c r="Q85" s="223">
        <v>4.7</v>
      </c>
      <c r="R85" s="225">
        <v>4.7</v>
      </c>
      <c r="S85" s="225"/>
      <c r="T85" s="168"/>
      <c r="U85" s="168"/>
      <c r="V85" s="168"/>
      <c r="W85" s="166"/>
      <c r="X85" s="183">
        <v>5</v>
      </c>
      <c r="Y85" s="169">
        <v>0</v>
      </c>
      <c r="Z85" s="170"/>
      <c r="AB85" s="223">
        <v>5</v>
      </c>
      <c r="AC85" s="183">
        <v>5</v>
      </c>
      <c r="AD85" s="183">
        <v>5</v>
      </c>
      <c r="AE85" s="183"/>
      <c r="AF85" s="183"/>
      <c r="AG85" s="183"/>
      <c r="AH85" s="183"/>
      <c r="AI85" s="183"/>
      <c r="AJ85" s="183"/>
      <c r="AK85" s="226"/>
      <c r="AL85" s="227"/>
      <c r="AM85" s="223">
        <v>0</v>
      </c>
      <c r="AN85" s="225"/>
      <c r="AO85" s="225"/>
      <c r="AP85" s="168"/>
      <c r="AQ85" s="168"/>
      <c r="AR85" s="168"/>
      <c r="AS85" s="166"/>
      <c r="AT85" s="183">
        <v>5</v>
      </c>
      <c r="AU85" s="169">
        <v>0</v>
      </c>
      <c r="AV85" s="173"/>
      <c r="AX85" s="228"/>
      <c r="AY85" s="229"/>
      <c r="AZ85" s="229"/>
      <c r="BA85" s="229"/>
      <c r="BB85" s="229"/>
      <c r="BC85" s="230"/>
      <c r="BE85" s="231">
        <v>5</v>
      </c>
      <c r="BF85" s="183">
        <v>1</v>
      </c>
      <c r="BG85" s="183"/>
      <c r="BH85" s="183"/>
      <c r="BI85" s="183"/>
      <c r="BJ85" s="183"/>
      <c r="BK85" s="183"/>
      <c r="BL85" s="183"/>
      <c r="BM85" s="183"/>
      <c r="BN85" s="226"/>
      <c r="BO85" s="227"/>
      <c r="BP85" s="223">
        <v>5</v>
      </c>
      <c r="BQ85" s="225"/>
      <c r="BR85" s="225"/>
      <c r="BS85" s="168"/>
      <c r="BT85" s="168"/>
      <c r="BU85" s="168"/>
      <c r="BV85" s="166"/>
      <c r="BW85" s="183">
        <v>5</v>
      </c>
      <c r="BX85" s="169">
        <v>0</v>
      </c>
      <c r="BY85" s="184"/>
      <c r="CA85" s="185">
        <v>4.9000000000000004</v>
      </c>
      <c r="CB85" s="232" t="s">
        <v>429</v>
      </c>
      <c r="CC85" s="187"/>
      <c r="CD85" s="188">
        <v>2.5</v>
      </c>
      <c r="CE85" s="233" t="s">
        <v>426</v>
      </c>
      <c r="CF85" s="190"/>
      <c r="CG85" s="191">
        <v>3.7</v>
      </c>
      <c r="CH85" s="234" t="s">
        <v>430</v>
      </c>
      <c r="CI85" s="190"/>
      <c r="CJ85" s="235">
        <v>4.2</v>
      </c>
      <c r="CL85" s="236"/>
      <c r="CM85" s="237"/>
      <c r="CN85" s="238"/>
      <c r="CO85">
        <v>0</v>
      </c>
      <c r="CP85" s="239"/>
      <c r="CQ85" s="240"/>
      <c r="CR85" s="240"/>
      <c r="CS85" s="240"/>
      <c r="CT85" s="241"/>
      <c r="CU85" s="242">
        <v>0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4.3</v>
      </c>
      <c r="DS85" s="397">
        <v>4.9000000000000004</v>
      </c>
      <c r="DT85" s="397"/>
      <c r="DU85" s="398"/>
      <c r="DV85" s="391"/>
      <c r="DW85" s="253">
        <v>4.9000000000000004</v>
      </c>
      <c r="DX85" s="399">
        <v>2.5</v>
      </c>
      <c r="DY85" s="399"/>
      <c r="DZ85" s="400"/>
      <c r="EA85" s="391"/>
      <c r="EB85" s="401">
        <v>4</v>
      </c>
      <c r="EC85" s="402">
        <v>3.7</v>
      </c>
      <c r="ED85" s="402"/>
      <c r="EE85" s="403"/>
    </row>
    <row r="86" spans="1:135" x14ac:dyDescent="0.3">
      <c r="A86" s="20">
        <f t="shared" si="2"/>
        <v>60426</v>
      </c>
      <c r="B86" s="456" t="s">
        <v>328</v>
      </c>
      <c r="C86" s="457" t="s">
        <v>74</v>
      </c>
      <c r="D86" s="457" t="s">
        <v>100</v>
      </c>
      <c r="E86" s="457" t="s">
        <v>101</v>
      </c>
      <c r="F86" s="223">
        <v>5</v>
      </c>
      <c r="G86" s="275">
        <v>3.5</v>
      </c>
      <c r="H86" s="183">
        <v>2</v>
      </c>
      <c r="I86" s="183"/>
      <c r="J86" s="183"/>
      <c r="K86" s="183"/>
      <c r="L86" s="183"/>
      <c r="M86" s="183"/>
      <c r="N86" s="183"/>
      <c r="O86" s="224"/>
      <c r="P86" s="167">
        <v>0</v>
      </c>
      <c r="Q86" s="223">
        <v>1</v>
      </c>
      <c r="R86" s="225">
        <v>1</v>
      </c>
      <c r="S86" s="225"/>
      <c r="T86" s="168"/>
      <c r="U86" s="168"/>
      <c r="V86" s="168"/>
      <c r="W86" s="166"/>
      <c r="X86" s="183">
        <v>5</v>
      </c>
      <c r="Y86" s="169">
        <v>0</v>
      </c>
      <c r="Z86" s="170"/>
      <c r="AB86" s="223">
        <v>5</v>
      </c>
      <c r="AC86" s="183">
        <v>5</v>
      </c>
      <c r="AD86" s="183">
        <v>4</v>
      </c>
      <c r="AE86" s="183"/>
      <c r="AF86" s="183"/>
      <c r="AG86" s="183"/>
      <c r="AH86" s="183"/>
      <c r="AI86" s="183"/>
      <c r="AJ86" s="183"/>
      <c r="AK86" s="226"/>
      <c r="AL86" s="227"/>
      <c r="AM86" s="223">
        <v>0</v>
      </c>
      <c r="AN86" s="225"/>
      <c r="AO86" s="225"/>
      <c r="AP86" s="168"/>
      <c r="AQ86" s="168"/>
      <c r="AR86" s="168"/>
      <c r="AS86" s="166"/>
      <c r="AT86" s="183">
        <v>5</v>
      </c>
      <c r="AU86" s="169">
        <v>0</v>
      </c>
      <c r="AV86" s="173"/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/>
      <c r="BH86" s="183"/>
      <c r="BI86" s="183"/>
      <c r="BJ86" s="183"/>
      <c r="BK86" s="183"/>
      <c r="BL86" s="183"/>
      <c r="BM86" s="183"/>
      <c r="BN86" s="226"/>
      <c r="BO86" s="227"/>
      <c r="BP86" s="223">
        <v>1</v>
      </c>
      <c r="BQ86" s="225"/>
      <c r="BR86" s="225"/>
      <c r="BS86" s="168"/>
      <c r="BT86" s="168"/>
      <c r="BU86" s="168"/>
      <c r="BV86" s="166"/>
      <c r="BW86" s="183">
        <v>5</v>
      </c>
      <c r="BX86" s="169">
        <v>0</v>
      </c>
      <c r="BY86" s="184"/>
      <c r="CA86" s="185">
        <v>2.5</v>
      </c>
      <c r="CB86" s="232" t="s">
        <v>426</v>
      </c>
      <c r="CC86" s="187"/>
      <c r="CD86" s="188">
        <v>2.4</v>
      </c>
      <c r="CE86" s="233" t="s">
        <v>426</v>
      </c>
      <c r="CF86" s="190"/>
      <c r="CG86" s="191">
        <v>2.1</v>
      </c>
      <c r="CH86" s="234" t="s">
        <v>426</v>
      </c>
      <c r="CI86" s="190"/>
      <c r="CJ86" s="235">
        <v>2.4</v>
      </c>
      <c r="CL86" s="236"/>
      <c r="CM86" s="237"/>
      <c r="CN86" s="238"/>
      <c r="CO86">
        <v>0</v>
      </c>
      <c r="CP86" s="239"/>
      <c r="CQ86" s="240"/>
      <c r="CR86" s="240"/>
      <c r="CS86" s="240"/>
      <c r="CT86" s="241"/>
      <c r="CU86" s="242">
        <v>0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2.5</v>
      </c>
      <c r="DT86" s="397"/>
      <c r="DU86" s="398"/>
      <c r="DV86" s="391"/>
      <c r="DW86" s="253">
        <v>2.9</v>
      </c>
      <c r="DX86" s="399">
        <v>2.4</v>
      </c>
      <c r="DY86" s="399"/>
      <c r="DZ86" s="400"/>
      <c r="EA86" s="391"/>
      <c r="EB86" s="401">
        <v>2.9</v>
      </c>
      <c r="EC86" s="402">
        <v>2.1</v>
      </c>
      <c r="ED86" s="402"/>
      <c r="EE86" s="403"/>
    </row>
    <row r="87" spans="1:135" x14ac:dyDescent="0.3">
      <c r="A87" s="20">
        <f t="shared" si="2"/>
        <v>60427</v>
      </c>
      <c r="B87" s="456" t="s">
        <v>329</v>
      </c>
      <c r="C87" s="457" t="s">
        <v>74</v>
      </c>
      <c r="D87" s="457" t="s">
        <v>102</v>
      </c>
      <c r="E87" s="457">
        <v>0</v>
      </c>
      <c r="F87" s="223">
        <v>1</v>
      </c>
      <c r="G87" s="183">
        <v>3</v>
      </c>
      <c r="H87" s="183">
        <v>3</v>
      </c>
      <c r="I87" s="183"/>
      <c r="J87" s="183"/>
      <c r="K87" s="183"/>
      <c r="L87" s="183"/>
      <c r="M87" s="183"/>
      <c r="N87" s="183"/>
      <c r="O87" s="224"/>
      <c r="P87" s="167">
        <v>0</v>
      </c>
      <c r="Q87" s="223">
        <v>1</v>
      </c>
      <c r="R87" s="225">
        <v>1</v>
      </c>
      <c r="S87" s="225"/>
      <c r="T87" s="168"/>
      <c r="U87" s="168"/>
      <c r="V87" s="168"/>
      <c r="W87" s="166"/>
      <c r="X87" s="183">
        <v>5</v>
      </c>
      <c r="Y87" s="169">
        <v>0</v>
      </c>
      <c r="Z87" s="170"/>
      <c r="AB87" s="223">
        <v>1</v>
      </c>
      <c r="AC87" s="183">
        <v>5</v>
      </c>
      <c r="AD87" s="183">
        <v>5</v>
      </c>
      <c r="AE87" s="183"/>
      <c r="AF87" s="183"/>
      <c r="AG87" s="183"/>
      <c r="AH87" s="183"/>
      <c r="AI87" s="183"/>
      <c r="AJ87" s="183"/>
      <c r="AK87" s="226"/>
      <c r="AL87" s="227"/>
      <c r="AM87" s="223">
        <v>0</v>
      </c>
      <c r="AN87" s="225"/>
      <c r="AO87" s="225"/>
      <c r="AP87" s="168"/>
      <c r="AQ87" s="168"/>
      <c r="AR87" s="168"/>
      <c r="AS87" s="166"/>
      <c r="AT87" s="183">
        <v>5</v>
      </c>
      <c r="AU87" s="169">
        <v>0</v>
      </c>
      <c r="AV87" s="173"/>
      <c r="AX87" s="228"/>
      <c r="AY87" s="229"/>
      <c r="AZ87" s="229"/>
      <c r="BA87" s="229"/>
      <c r="BB87" s="229"/>
      <c r="BC87" s="230"/>
      <c r="BE87" s="231">
        <v>1</v>
      </c>
      <c r="BF87" s="183">
        <v>1</v>
      </c>
      <c r="BG87" s="183"/>
      <c r="BH87" s="183"/>
      <c r="BI87" s="183"/>
      <c r="BJ87" s="183"/>
      <c r="BK87" s="183"/>
      <c r="BL87" s="183"/>
      <c r="BM87" s="183"/>
      <c r="BN87" s="226"/>
      <c r="BO87" s="227"/>
      <c r="BP87" s="223">
        <v>1</v>
      </c>
      <c r="BQ87" s="225"/>
      <c r="BR87" s="225"/>
      <c r="BS87" s="168"/>
      <c r="BT87" s="168"/>
      <c r="BU87" s="168"/>
      <c r="BV87" s="166"/>
      <c r="BW87" s="183">
        <v>5</v>
      </c>
      <c r="BX87" s="169">
        <v>0</v>
      </c>
      <c r="BY87" s="184"/>
      <c r="CA87" s="185">
        <v>2</v>
      </c>
      <c r="CB87" s="232" t="s">
        <v>426</v>
      </c>
      <c r="CC87" s="187"/>
      <c r="CD87" s="188">
        <v>2</v>
      </c>
      <c r="CE87" s="233" t="s">
        <v>426</v>
      </c>
      <c r="CF87" s="190"/>
      <c r="CG87" s="191">
        <v>1.3</v>
      </c>
      <c r="CH87" s="234" t="s">
        <v>426</v>
      </c>
      <c r="CI87" s="190"/>
      <c r="CJ87" s="235">
        <v>1.9</v>
      </c>
      <c r="CL87" s="236"/>
      <c r="CM87" s="237"/>
      <c r="CN87" s="238"/>
      <c r="CO87">
        <v>0</v>
      </c>
      <c r="CP87" s="239"/>
      <c r="CQ87" s="240"/>
      <c r="CR87" s="240"/>
      <c r="CS87" s="240"/>
      <c r="CT87" s="241"/>
      <c r="CU87" s="242">
        <v>0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3.5</v>
      </c>
      <c r="DS87" s="397">
        <v>2</v>
      </c>
      <c r="DT87" s="397"/>
      <c r="DU87" s="398"/>
      <c r="DV87" s="391"/>
      <c r="DW87" s="253">
        <v>3.8</v>
      </c>
      <c r="DX87" s="399">
        <v>2</v>
      </c>
      <c r="DY87" s="399"/>
      <c r="DZ87" s="400"/>
      <c r="EA87" s="391"/>
      <c r="EB87" s="401">
        <v>3.7</v>
      </c>
      <c r="EC87" s="402">
        <v>1.3</v>
      </c>
      <c r="ED87" s="402"/>
      <c r="EE87" s="403"/>
    </row>
    <row r="88" spans="1:135" x14ac:dyDescent="0.3">
      <c r="A88" s="20">
        <f t="shared" si="2"/>
        <v>60428</v>
      </c>
      <c r="B88" s="456" t="s">
        <v>330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1</v>
      </c>
      <c r="H88" s="183">
        <v>5</v>
      </c>
      <c r="I88" s="183"/>
      <c r="J88" s="183"/>
      <c r="K88" s="183"/>
      <c r="L88" s="183"/>
      <c r="M88" s="183"/>
      <c r="N88" s="183"/>
      <c r="O88" s="224"/>
      <c r="P88" s="167">
        <v>0</v>
      </c>
      <c r="Q88" s="223">
        <v>1</v>
      </c>
      <c r="R88" s="225">
        <v>1</v>
      </c>
      <c r="S88" s="225"/>
      <c r="T88" s="168"/>
      <c r="U88" s="168"/>
      <c r="V88" s="168"/>
      <c r="W88" s="166"/>
      <c r="X88" s="183">
        <v>5</v>
      </c>
      <c r="Y88" s="169">
        <v>0</v>
      </c>
      <c r="Z88" s="170"/>
      <c r="AB88" s="223">
        <v>1</v>
      </c>
      <c r="AC88" s="183">
        <v>1</v>
      </c>
      <c r="AD88" s="183">
        <v>1</v>
      </c>
      <c r="AE88" s="183"/>
      <c r="AF88" s="183"/>
      <c r="AG88" s="183"/>
      <c r="AH88" s="183"/>
      <c r="AI88" s="183"/>
      <c r="AJ88" s="183"/>
      <c r="AK88" s="226"/>
      <c r="AL88" s="227"/>
      <c r="AM88" s="223">
        <v>0</v>
      </c>
      <c r="AN88" s="225"/>
      <c r="AO88" s="225"/>
      <c r="AP88" s="168"/>
      <c r="AQ88" s="168"/>
      <c r="AR88" s="168"/>
      <c r="AS88" s="166"/>
      <c r="AT88" s="183">
        <v>5</v>
      </c>
      <c r="AU88" s="169">
        <v>0</v>
      </c>
      <c r="AV88" s="173"/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/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/>
      <c r="BR88" s="225"/>
      <c r="BS88" s="168"/>
      <c r="BT88" s="168"/>
      <c r="BU88" s="168"/>
      <c r="BV88" s="166"/>
      <c r="BW88" s="183">
        <v>5</v>
      </c>
      <c r="BX88" s="169">
        <v>0</v>
      </c>
      <c r="BY88" s="184"/>
      <c r="CA88" s="185">
        <v>2</v>
      </c>
      <c r="CB88" s="232" t="s">
        <v>426</v>
      </c>
      <c r="CC88" s="187"/>
      <c r="CD88" s="188">
        <v>0.9</v>
      </c>
      <c r="CE88" s="233" t="s">
        <v>426</v>
      </c>
      <c r="CF88" s="190"/>
      <c r="CG88" s="191">
        <v>1.3</v>
      </c>
      <c r="CH88" s="234" t="s">
        <v>426</v>
      </c>
      <c r="CI88" s="190"/>
      <c r="CJ88" s="235">
        <v>1.6</v>
      </c>
      <c r="CL88" s="236"/>
      <c r="CM88" s="237"/>
      <c r="CN88" s="238"/>
      <c r="CO88">
        <v>0</v>
      </c>
      <c r="CP88" s="239"/>
      <c r="CQ88" s="240"/>
      <c r="CR88" s="240"/>
      <c r="CS88" s="240"/>
      <c r="CT88" s="241"/>
      <c r="CU88" s="242">
        <v>0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2.2999999999999998</v>
      </c>
      <c r="DS88" s="397">
        <v>2</v>
      </c>
      <c r="DT88" s="397"/>
      <c r="DU88" s="398"/>
      <c r="DV88" s="391"/>
      <c r="DW88" s="253">
        <v>1.9</v>
      </c>
      <c r="DX88" s="399">
        <v>0.9</v>
      </c>
      <c r="DY88" s="399"/>
      <c r="DZ88" s="400"/>
      <c r="EA88" s="391"/>
      <c r="EB88" s="401">
        <v>1.8</v>
      </c>
      <c r="EC88" s="402">
        <v>1.3</v>
      </c>
      <c r="ED88" s="402"/>
      <c r="EE88" s="403"/>
    </row>
    <row r="89" spans="1:135" x14ac:dyDescent="0.3">
      <c r="A89" s="20">
        <f t="shared" si="2"/>
        <v>60429</v>
      </c>
      <c r="B89" s="456" t="s">
        <v>27</v>
      </c>
      <c r="C89" s="457" t="s">
        <v>117</v>
      </c>
      <c r="D89" s="457" t="s">
        <v>331</v>
      </c>
      <c r="E89" s="457" t="s">
        <v>332</v>
      </c>
      <c r="F89" s="266">
        <v>1</v>
      </c>
      <c r="G89" s="268">
        <v>1</v>
      </c>
      <c r="H89" s="268">
        <v>5</v>
      </c>
      <c r="I89" s="268"/>
      <c r="J89" s="268"/>
      <c r="K89" s="268"/>
      <c r="L89" s="268"/>
      <c r="M89" s="268"/>
      <c r="N89" s="268"/>
      <c r="O89" s="224"/>
      <c r="P89" s="167">
        <v>0</v>
      </c>
      <c r="Q89" s="266">
        <v>1</v>
      </c>
      <c r="R89" s="269">
        <v>1</v>
      </c>
      <c r="S89" s="269"/>
      <c r="T89" s="169"/>
      <c r="U89" s="169"/>
      <c r="V89" s="169"/>
      <c r="W89" s="166"/>
      <c r="X89" s="183">
        <v>5</v>
      </c>
      <c r="Y89" s="169">
        <v>0</v>
      </c>
      <c r="Z89" s="170"/>
      <c r="AB89" s="266">
        <v>1</v>
      </c>
      <c r="AC89" s="268">
        <v>1</v>
      </c>
      <c r="AD89" s="268">
        <v>1</v>
      </c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5</v>
      </c>
      <c r="AU89" s="169">
        <v>0</v>
      </c>
      <c r="AV89" s="173"/>
      <c r="AX89" s="228"/>
      <c r="AY89" s="229"/>
      <c r="AZ89" s="229"/>
      <c r="BA89" s="229"/>
      <c r="BB89" s="229"/>
      <c r="BC89" s="230"/>
      <c r="BE89" s="270">
        <v>1</v>
      </c>
      <c r="BF89" s="268">
        <v>1</v>
      </c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1</v>
      </c>
      <c r="BQ89" s="269"/>
      <c r="BR89" s="269"/>
      <c r="BS89" s="169"/>
      <c r="BT89" s="169"/>
      <c r="BU89" s="169"/>
      <c r="BV89" s="166"/>
      <c r="BW89" s="183">
        <v>5</v>
      </c>
      <c r="BX89" s="169">
        <v>0</v>
      </c>
      <c r="BY89" s="184"/>
      <c r="CA89" s="185">
        <v>2</v>
      </c>
      <c r="CB89" s="232" t="s">
        <v>426</v>
      </c>
      <c r="CC89" s="187"/>
      <c r="CD89" s="188">
        <v>0.9</v>
      </c>
      <c r="CE89" s="233" t="s">
        <v>426</v>
      </c>
      <c r="CF89" s="190"/>
      <c r="CG89" s="191">
        <v>1.3</v>
      </c>
      <c r="CH89" s="234" t="s">
        <v>426</v>
      </c>
      <c r="CI89" s="190"/>
      <c r="CJ89" s="235">
        <v>1.6</v>
      </c>
      <c r="CL89" s="236"/>
      <c r="CM89" s="237"/>
      <c r="CN89" s="238"/>
      <c r="CO89">
        <v>0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2</v>
      </c>
      <c r="DT89" s="397"/>
      <c r="DU89" s="398"/>
      <c r="DV89" s="391"/>
      <c r="DW89" s="253">
        <v>3.6</v>
      </c>
      <c r="DX89" s="399">
        <v>0.9</v>
      </c>
      <c r="DY89" s="399"/>
      <c r="DZ89" s="400"/>
      <c r="EA89" s="391"/>
      <c r="EB89" s="401">
        <v>3.3</v>
      </c>
      <c r="EC89" s="402">
        <v>1.3</v>
      </c>
      <c r="ED89" s="402"/>
      <c r="EE89" s="403"/>
    </row>
    <row r="90" spans="1:135" x14ac:dyDescent="0.3">
      <c r="A90" s="20">
        <f t="shared" si="2"/>
        <v>60430</v>
      </c>
      <c r="B90" s="456" t="s">
        <v>333</v>
      </c>
      <c r="C90" s="457" t="s">
        <v>211</v>
      </c>
      <c r="D90" s="457" t="s">
        <v>171</v>
      </c>
      <c r="E90" s="457">
        <v>0</v>
      </c>
      <c r="F90" s="223">
        <v>1</v>
      </c>
      <c r="G90" s="183">
        <v>1</v>
      </c>
      <c r="H90" s="183">
        <v>3</v>
      </c>
      <c r="I90" s="183"/>
      <c r="J90" s="183"/>
      <c r="K90" s="183"/>
      <c r="L90" s="183"/>
      <c r="M90" s="183"/>
      <c r="N90" s="183"/>
      <c r="O90" s="224"/>
      <c r="P90" s="167">
        <v>0</v>
      </c>
      <c r="Q90" s="223">
        <v>1</v>
      </c>
      <c r="R90" s="225">
        <v>1</v>
      </c>
      <c r="S90" s="225"/>
      <c r="T90" s="168"/>
      <c r="U90" s="168"/>
      <c r="V90" s="168"/>
      <c r="W90" s="166"/>
      <c r="X90" s="183">
        <v>5</v>
      </c>
      <c r="Y90" s="169">
        <v>0</v>
      </c>
      <c r="Z90" s="170"/>
      <c r="AB90" s="223">
        <v>1</v>
      </c>
      <c r="AC90" s="183">
        <v>1</v>
      </c>
      <c r="AD90" s="183">
        <v>1</v>
      </c>
      <c r="AE90" s="183"/>
      <c r="AF90" s="183"/>
      <c r="AG90" s="183"/>
      <c r="AH90" s="183"/>
      <c r="AI90" s="183"/>
      <c r="AJ90" s="183"/>
      <c r="AK90" s="226"/>
      <c r="AL90" s="227"/>
      <c r="AM90" s="223">
        <v>0</v>
      </c>
      <c r="AN90" s="225"/>
      <c r="AO90" s="225"/>
      <c r="AP90" s="168"/>
      <c r="AQ90" s="168"/>
      <c r="AR90" s="168"/>
      <c r="AS90" s="166"/>
      <c r="AT90" s="183">
        <v>5</v>
      </c>
      <c r="AU90" s="169">
        <v>0</v>
      </c>
      <c r="AV90" s="173"/>
      <c r="AX90" s="228"/>
      <c r="AY90" s="229"/>
      <c r="AZ90" s="229"/>
      <c r="BA90" s="229"/>
      <c r="BB90" s="229"/>
      <c r="BC90" s="230"/>
      <c r="BE90" s="231">
        <v>1</v>
      </c>
      <c r="BF90" s="183">
        <v>5</v>
      </c>
      <c r="BG90" s="183"/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/>
      <c r="BR90" s="225"/>
      <c r="BS90" s="168"/>
      <c r="BT90" s="168"/>
      <c r="BU90" s="168"/>
      <c r="BV90" s="166"/>
      <c r="BW90" s="183">
        <v>5</v>
      </c>
      <c r="BX90" s="169">
        <v>0</v>
      </c>
      <c r="BY90" s="184"/>
      <c r="CA90" s="185">
        <v>1.7</v>
      </c>
      <c r="CB90" s="232" t="s">
        <v>426</v>
      </c>
      <c r="CC90" s="187"/>
      <c r="CD90" s="188">
        <v>0.9</v>
      </c>
      <c r="CE90" s="233" t="s">
        <v>426</v>
      </c>
      <c r="CF90" s="190"/>
      <c r="CG90" s="191">
        <v>2.1</v>
      </c>
      <c r="CH90" s="234" t="s">
        <v>426</v>
      </c>
      <c r="CI90" s="190"/>
      <c r="CJ90" s="235">
        <v>1.6</v>
      </c>
      <c r="CL90" s="236"/>
      <c r="CM90" s="237"/>
      <c r="CN90" s="238"/>
      <c r="CO90">
        <v>0</v>
      </c>
      <c r="CP90" s="239"/>
      <c r="CQ90" s="240"/>
      <c r="CR90" s="240"/>
      <c r="CS90" s="240"/>
      <c r="CT90" s="241"/>
      <c r="CU90" s="242">
        <v>0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2.7</v>
      </c>
      <c r="DS90" s="397">
        <v>1.7</v>
      </c>
      <c r="DT90" s="397"/>
      <c r="DU90" s="398"/>
      <c r="DV90" s="391"/>
      <c r="DW90" s="253">
        <v>2.2000000000000002</v>
      </c>
      <c r="DX90" s="399">
        <v>0.9</v>
      </c>
      <c r="DY90" s="399"/>
      <c r="DZ90" s="400"/>
      <c r="EA90" s="391"/>
      <c r="EB90" s="401">
        <v>1.9</v>
      </c>
      <c r="EC90" s="402">
        <v>2.1</v>
      </c>
      <c r="ED90" s="402"/>
      <c r="EE90" s="403"/>
    </row>
    <row r="91" spans="1:135" x14ac:dyDescent="0.3">
      <c r="A91" s="20">
        <f t="shared" si="2"/>
        <v>60431</v>
      </c>
      <c r="B91" s="456" t="s">
        <v>169</v>
      </c>
      <c r="C91" s="457" t="s">
        <v>334</v>
      </c>
      <c r="D91" s="457" t="s">
        <v>90</v>
      </c>
      <c r="E91" s="457">
        <v>0</v>
      </c>
      <c r="F91" s="223">
        <v>1</v>
      </c>
      <c r="G91" s="183">
        <v>3.5</v>
      </c>
      <c r="H91" s="183">
        <v>5</v>
      </c>
      <c r="I91" s="183"/>
      <c r="J91" s="183"/>
      <c r="K91" s="183"/>
      <c r="L91" s="183"/>
      <c r="M91" s="183"/>
      <c r="N91" s="183"/>
      <c r="O91" s="224"/>
      <c r="P91" s="167">
        <v>0</v>
      </c>
      <c r="Q91" s="223">
        <v>1</v>
      </c>
      <c r="R91" s="225">
        <v>1</v>
      </c>
      <c r="S91" s="225"/>
      <c r="T91" s="168"/>
      <c r="U91" s="168"/>
      <c r="V91" s="168"/>
      <c r="W91" s="166"/>
      <c r="X91" s="183">
        <v>5</v>
      </c>
      <c r="Y91" s="169">
        <v>0</v>
      </c>
      <c r="Z91" s="170"/>
      <c r="AB91" s="223">
        <v>2.5</v>
      </c>
      <c r="AC91" s="183">
        <v>4</v>
      </c>
      <c r="AD91" s="183">
        <v>2</v>
      </c>
      <c r="AE91" s="183"/>
      <c r="AF91" s="183"/>
      <c r="AG91" s="183"/>
      <c r="AH91" s="183"/>
      <c r="AI91" s="183"/>
      <c r="AJ91" s="183"/>
      <c r="AK91" s="226"/>
      <c r="AL91" s="227"/>
      <c r="AM91" s="223">
        <v>0</v>
      </c>
      <c r="AN91" s="225"/>
      <c r="AO91" s="225"/>
      <c r="AP91" s="168"/>
      <c r="AQ91" s="168"/>
      <c r="AR91" s="168"/>
      <c r="AS91" s="166"/>
      <c r="AT91" s="183">
        <v>5</v>
      </c>
      <c r="AU91" s="169">
        <v>0</v>
      </c>
      <c r="AV91" s="173"/>
      <c r="AX91" s="228"/>
      <c r="AY91" s="229"/>
      <c r="AZ91" s="229"/>
      <c r="BA91" s="229"/>
      <c r="BB91" s="229"/>
      <c r="BC91" s="230"/>
      <c r="BE91" s="231">
        <v>1</v>
      </c>
      <c r="BF91" s="183">
        <v>1</v>
      </c>
      <c r="BG91" s="183"/>
      <c r="BH91" s="183"/>
      <c r="BI91" s="183"/>
      <c r="BJ91" s="183"/>
      <c r="BK91" s="183"/>
      <c r="BL91" s="183"/>
      <c r="BM91" s="183"/>
      <c r="BN91" s="226"/>
      <c r="BO91" s="227"/>
      <c r="BP91" s="223">
        <v>1</v>
      </c>
      <c r="BQ91" s="225"/>
      <c r="BR91" s="225"/>
      <c r="BS91" s="168"/>
      <c r="BT91" s="168"/>
      <c r="BU91" s="168"/>
      <c r="BV91" s="166"/>
      <c r="BW91" s="183">
        <v>5</v>
      </c>
      <c r="BX91" s="169">
        <v>0</v>
      </c>
      <c r="BY91" s="184"/>
      <c r="CA91" s="185">
        <v>2.4</v>
      </c>
      <c r="CB91" s="232" t="s">
        <v>426</v>
      </c>
      <c r="CC91" s="187"/>
      <c r="CD91" s="188">
        <v>1.6</v>
      </c>
      <c r="CE91" s="233" t="s">
        <v>426</v>
      </c>
      <c r="CF91" s="190"/>
      <c r="CG91" s="191">
        <v>1.3</v>
      </c>
      <c r="CH91" s="234" t="s">
        <v>426</v>
      </c>
      <c r="CI91" s="190"/>
      <c r="CJ91" s="235">
        <v>2</v>
      </c>
      <c r="CL91" s="236"/>
      <c r="CM91" s="237"/>
      <c r="CN91" s="238"/>
      <c r="CO91">
        <v>0</v>
      </c>
      <c r="CP91" s="239"/>
      <c r="CQ91" s="240"/>
      <c r="CR91" s="240"/>
      <c r="CS91" s="240"/>
      <c r="CT91" s="241"/>
      <c r="CU91" s="242">
        <v>0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2.4</v>
      </c>
      <c r="DT91" s="397"/>
      <c r="DU91" s="398"/>
      <c r="DV91" s="391"/>
      <c r="DW91" s="253">
        <v>2.7</v>
      </c>
      <c r="DX91" s="399">
        <v>1.6</v>
      </c>
      <c r="DY91" s="399"/>
      <c r="DZ91" s="400"/>
      <c r="EA91" s="391"/>
      <c r="EB91" s="401">
        <v>2.5</v>
      </c>
      <c r="EC91" s="402">
        <v>1.3</v>
      </c>
      <c r="ED91" s="402"/>
      <c r="EE91" s="403"/>
    </row>
    <row r="92" spans="1:135" x14ac:dyDescent="0.3">
      <c r="A92" s="20">
        <f t="shared" si="2"/>
        <v>60432</v>
      </c>
      <c r="B92" s="456" t="s">
        <v>335</v>
      </c>
      <c r="C92" s="457" t="s">
        <v>296</v>
      </c>
      <c r="D92" s="457" t="s">
        <v>336</v>
      </c>
      <c r="E92" s="457">
        <v>0</v>
      </c>
      <c r="F92" s="266">
        <v>5</v>
      </c>
      <c r="G92" s="268">
        <v>3.5</v>
      </c>
      <c r="H92" s="268">
        <v>5</v>
      </c>
      <c r="I92" s="268"/>
      <c r="J92" s="268"/>
      <c r="K92" s="268"/>
      <c r="L92" s="268"/>
      <c r="M92" s="268"/>
      <c r="N92" s="268"/>
      <c r="O92" s="224"/>
      <c r="P92" s="167">
        <v>0</v>
      </c>
      <c r="Q92" s="266">
        <v>4.3</v>
      </c>
      <c r="R92" s="269">
        <v>3.5</v>
      </c>
      <c r="S92" s="269"/>
      <c r="T92" s="169"/>
      <c r="U92" s="169"/>
      <c r="V92" s="169"/>
      <c r="W92" s="166"/>
      <c r="X92" s="183">
        <v>5</v>
      </c>
      <c r="Y92" s="169">
        <v>0</v>
      </c>
      <c r="Z92" s="170"/>
      <c r="AB92" s="266">
        <v>1</v>
      </c>
      <c r="AC92" s="268">
        <v>5</v>
      </c>
      <c r="AD92" s="268">
        <v>5</v>
      </c>
      <c r="AE92" s="268"/>
      <c r="AF92" s="268"/>
      <c r="AG92" s="268"/>
      <c r="AH92" s="268"/>
      <c r="AI92" s="268"/>
      <c r="AJ92" s="268"/>
      <c r="AK92" s="226"/>
      <c r="AL92" s="227"/>
      <c r="AM92" s="223">
        <v>0</v>
      </c>
      <c r="AN92" s="269"/>
      <c r="AO92" s="269"/>
      <c r="AP92" s="169"/>
      <c r="AQ92" s="169"/>
      <c r="AR92" s="169"/>
      <c r="AS92" s="166"/>
      <c r="AT92" s="183">
        <v>5</v>
      </c>
      <c r="AU92" s="169">
        <v>0</v>
      </c>
      <c r="AV92" s="173"/>
      <c r="AX92" s="228"/>
      <c r="AY92" s="229"/>
      <c r="AZ92" s="229"/>
      <c r="BA92" s="229"/>
      <c r="BB92" s="229"/>
      <c r="BC92" s="230"/>
      <c r="BE92" s="270">
        <v>5</v>
      </c>
      <c r="BF92" s="268">
        <v>5</v>
      </c>
      <c r="BG92" s="268"/>
      <c r="BH92" s="268"/>
      <c r="BI92" s="268"/>
      <c r="BJ92" s="268"/>
      <c r="BK92" s="268"/>
      <c r="BL92" s="268"/>
      <c r="BM92" s="268"/>
      <c r="BN92" s="226"/>
      <c r="BO92" s="227"/>
      <c r="BP92" s="223">
        <v>4</v>
      </c>
      <c r="BQ92" s="269"/>
      <c r="BR92" s="269"/>
      <c r="BS92" s="169"/>
      <c r="BT92" s="169"/>
      <c r="BU92" s="169"/>
      <c r="BV92" s="166"/>
      <c r="BW92" s="183">
        <v>5</v>
      </c>
      <c r="BX92" s="169">
        <v>0</v>
      </c>
      <c r="BY92" s="184"/>
      <c r="CA92" s="185">
        <v>4.3</v>
      </c>
      <c r="CB92" s="232" t="s">
        <v>425</v>
      </c>
      <c r="CC92" s="187"/>
      <c r="CD92" s="188">
        <v>2</v>
      </c>
      <c r="CE92" s="233" t="s">
        <v>426</v>
      </c>
      <c r="CF92" s="190"/>
      <c r="CG92" s="191">
        <v>4.0999999999999996</v>
      </c>
      <c r="CH92" s="234" t="s">
        <v>425</v>
      </c>
      <c r="CI92" s="190"/>
      <c r="CJ92" s="235">
        <v>3.8</v>
      </c>
      <c r="CL92" s="236"/>
      <c r="CM92" s="237"/>
      <c r="CN92" s="238"/>
      <c r="CO92">
        <v>0</v>
      </c>
      <c r="CP92" s="239"/>
      <c r="CQ92" s="240"/>
      <c r="CR92" s="240"/>
      <c r="CS92" s="240"/>
      <c r="CT92" s="241"/>
      <c r="CU92" s="242">
        <v>0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3.4</v>
      </c>
      <c r="DS92" s="397">
        <v>4.3</v>
      </c>
      <c r="DT92" s="397"/>
      <c r="DU92" s="398"/>
      <c r="DV92" s="391"/>
      <c r="DW92" s="253">
        <v>2.6</v>
      </c>
      <c r="DX92" s="399">
        <v>2</v>
      </c>
      <c r="DY92" s="399"/>
      <c r="DZ92" s="400"/>
      <c r="EA92" s="391"/>
      <c r="EB92" s="401">
        <v>2.7</v>
      </c>
      <c r="EC92" s="402">
        <v>4.0999999999999996</v>
      </c>
      <c r="ED92" s="402"/>
      <c r="EE92" s="403"/>
    </row>
    <row r="93" spans="1:135" x14ac:dyDescent="0.3">
      <c r="A93" s="20">
        <f t="shared" si="2"/>
        <v>60433</v>
      </c>
      <c r="B93" s="456" t="s">
        <v>337</v>
      </c>
      <c r="C93" s="457" t="s">
        <v>87</v>
      </c>
      <c r="D93" s="457" t="s">
        <v>338</v>
      </c>
      <c r="E93" s="457" t="s">
        <v>128</v>
      </c>
      <c r="F93" s="223">
        <v>1</v>
      </c>
      <c r="G93" s="183">
        <v>1</v>
      </c>
      <c r="H93" s="183">
        <v>2</v>
      </c>
      <c r="I93" s="183"/>
      <c r="J93" s="183"/>
      <c r="K93" s="183"/>
      <c r="L93" s="183"/>
      <c r="M93" s="183"/>
      <c r="N93" s="183"/>
      <c r="O93" s="224"/>
      <c r="P93" s="167">
        <v>0</v>
      </c>
      <c r="Q93" s="223">
        <v>1</v>
      </c>
      <c r="R93" s="225">
        <v>1</v>
      </c>
      <c r="S93" s="225"/>
      <c r="T93" s="168"/>
      <c r="U93" s="168"/>
      <c r="V93" s="168"/>
      <c r="W93" s="166"/>
      <c r="X93" s="183">
        <v>5</v>
      </c>
      <c r="Y93" s="169">
        <v>0</v>
      </c>
      <c r="Z93" s="170"/>
      <c r="AB93" s="223">
        <v>1</v>
      </c>
      <c r="AC93" s="183">
        <v>1</v>
      </c>
      <c r="AD93" s="183">
        <v>1</v>
      </c>
      <c r="AE93" s="183"/>
      <c r="AF93" s="183"/>
      <c r="AG93" s="183"/>
      <c r="AH93" s="183"/>
      <c r="AI93" s="183"/>
      <c r="AJ93" s="183"/>
      <c r="AK93" s="226"/>
      <c r="AL93" s="227"/>
      <c r="AM93" s="223">
        <v>0</v>
      </c>
      <c r="AN93" s="225"/>
      <c r="AO93" s="225"/>
      <c r="AP93" s="168"/>
      <c r="AQ93" s="168"/>
      <c r="AR93" s="168"/>
      <c r="AS93" s="166"/>
      <c r="AT93" s="183">
        <v>5</v>
      </c>
      <c r="AU93" s="169">
        <v>0</v>
      </c>
      <c r="AV93" s="173"/>
      <c r="AX93" s="228"/>
      <c r="AY93" s="229"/>
      <c r="AZ93" s="229"/>
      <c r="BA93" s="229"/>
      <c r="BB93" s="229"/>
      <c r="BC93" s="230"/>
      <c r="BE93" s="231">
        <v>1</v>
      </c>
      <c r="BF93" s="183">
        <v>4</v>
      </c>
      <c r="BG93" s="183"/>
      <c r="BH93" s="183"/>
      <c r="BI93" s="183"/>
      <c r="BJ93" s="183"/>
      <c r="BK93" s="183"/>
      <c r="BL93" s="183"/>
      <c r="BM93" s="183"/>
      <c r="BN93" s="226"/>
      <c r="BO93" s="227"/>
      <c r="BP93" s="223">
        <v>1</v>
      </c>
      <c r="BQ93" s="225"/>
      <c r="BR93" s="225"/>
      <c r="BS93" s="168"/>
      <c r="BT93" s="168"/>
      <c r="BU93" s="168"/>
      <c r="BV93" s="166"/>
      <c r="BW93" s="183">
        <v>5</v>
      </c>
      <c r="BX93" s="169">
        <v>0</v>
      </c>
      <c r="BY93" s="184"/>
      <c r="CA93" s="185">
        <v>1.6</v>
      </c>
      <c r="CB93" s="232" t="s">
        <v>426</v>
      </c>
      <c r="CC93" s="187"/>
      <c r="CD93" s="188">
        <v>0.9</v>
      </c>
      <c r="CE93" s="233" t="s">
        <v>426</v>
      </c>
      <c r="CF93" s="190"/>
      <c r="CG93" s="191">
        <v>1.9</v>
      </c>
      <c r="CH93" s="234" t="s">
        <v>426</v>
      </c>
      <c r="CI93" s="190"/>
      <c r="CJ93" s="235">
        <v>1.5</v>
      </c>
      <c r="CL93" s="236"/>
      <c r="CM93" s="237"/>
      <c r="CN93" s="238"/>
      <c r="CO93">
        <v>0</v>
      </c>
      <c r="CP93" s="239"/>
      <c r="CQ93" s="240"/>
      <c r="CR93" s="240"/>
      <c r="CS93" s="240"/>
      <c r="CT93" s="241"/>
      <c r="CU93" s="242">
        <v>0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1.6</v>
      </c>
      <c r="DT93" s="397"/>
      <c r="DU93" s="398"/>
      <c r="DV93" s="391"/>
      <c r="DW93" s="253">
        <v>2.4</v>
      </c>
      <c r="DX93" s="399">
        <v>0.9</v>
      </c>
      <c r="DY93" s="399"/>
      <c r="DZ93" s="400"/>
      <c r="EA93" s="391"/>
      <c r="EB93" s="401">
        <v>3</v>
      </c>
      <c r="EC93" s="402">
        <v>1.9</v>
      </c>
      <c r="ED93" s="402"/>
      <c r="EE93" s="403"/>
    </row>
    <row r="94" spans="1:135" x14ac:dyDescent="0.3">
      <c r="A94" s="20">
        <f t="shared" si="2"/>
        <v>60434</v>
      </c>
      <c r="B94" s="456" t="s">
        <v>339</v>
      </c>
      <c r="C94" s="457" t="s">
        <v>36</v>
      </c>
      <c r="D94" s="457" t="s">
        <v>88</v>
      </c>
      <c r="E94" s="457">
        <v>0</v>
      </c>
      <c r="F94" s="223">
        <v>5</v>
      </c>
      <c r="G94" s="183">
        <v>3.5</v>
      </c>
      <c r="H94" s="183">
        <v>2</v>
      </c>
      <c r="I94" s="183"/>
      <c r="J94" s="183"/>
      <c r="K94" s="183"/>
      <c r="L94" s="272"/>
      <c r="M94" s="183"/>
      <c r="N94" s="183"/>
      <c r="O94" s="224"/>
      <c r="P94" s="167">
        <v>0</v>
      </c>
      <c r="Q94" s="223">
        <v>4.7</v>
      </c>
      <c r="R94" s="225">
        <v>3</v>
      </c>
      <c r="S94" s="225"/>
      <c r="T94" s="168"/>
      <c r="U94" s="168"/>
      <c r="V94" s="168"/>
      <c r="W94" s="166"/>
      <c r="X94" s="183">
        <v>5</v>
      </c>
      <c r="Y94" s="169">
        <v>0</v>
      </c>
      <c r="Z94" s="170"/>
      <c r="AB94" s="223">
        <v>4</v>
      </c>
      <c r="AC94" s="183">
        <v>4.5</v>
      </c>
      <c r="AD94" s="183">
        <v>5</v>
      </c>
      <c r="AE94" s="183"/>
      <c r="AF94" s="183"/>
      <c r="AG94" s="183"/>
      <c r="AH94" s="183"/>
      <c r="AI94" s="183"/>
      <c r="AJ94" s="183"/>
      <c r="AK94" s="226"/>
      <c r="AL94" s="227"/>
      <c r="AM94" s="223">
        <v>0</v>
      </c>
      <c r="AN94" s="225"/>
      <c r="AO94" s="225"/>
      <c r="AP94" s="168"/>
      <c r="AQ94" s="168"/>
      <c r="AR94" s="168"/>
      <c r="AS94" s="166"/>
      <c r="AT94" s="183">
        <v>5</v>
      </c>
      <c r="AU94" s="169">
        <v>0</v>
      </c>
      <c r="AV94" s="173"/>
      <c r="AX94" s="228"/>
      <c r="AY94" s="229"/>
      <c r="AZ94" s="229"/>
      <c r="BA94" s="229"/>
      <c r="BB94" s="229"/>
      <c r="BC94" s="230"/>
      <c r="BE94" s="231">
        <v>3.5</v>
      </c>
      <c r="BF94" s="183">
        <v>5</v>
      </c>
      <c r="BG94" s="183"/>
      <c r="BH94" s="183"/>
      <c r="BI94" s="183"/>
      <c r="BJ94" s="183"/>
      <c r="BK94" s="183"/>
      <c r="BL94" s="183"/>
      <c r="BM94" s="183"/>
      <c r="BN94" s="226"/>
      <c r="BO94" s="227"/>
      <c r="BP94" s="223">
        <v>3.2</v>
      </c>
      <c r="BQ94" s="225"/>
      <c r="BR94" s="225"/>
      <c r="BS94" s="168"/>
      <c r="BT94" s="168"/>
      <c r="BU94" s="168"/>
      <c r="BV94" s="166"/>
      <c r="BW94" s="183">
        <v>5</v>
      </c>
      <c r="BX94" s="169">
        <v>0</v>
      </c>
      <c r="BY94" s="184"/>
      <c r="CA94" s="185">
        <v>3.8</v>
      </c>
      <c r="CB94" s="232" t="s">
        <v>424</v>
      </c>
      <c r="CC94" s="187"/>
      <c r="CD94" s="188">
        <v>2.2999999999999998</v>
      </c>
      <c r="CE94" s="233" t="s">
        <v>426</v>
      </c>
      <c r="CF94" s="190"/>
      <c r="CG94" s="191">
        <v>3.5</v>
      </c>
      <c r="CH94" s="234" t="s">
        <v>430</v>
      </c>
      <c r="CI94" s="190"/>
      <c r="CJ94" s="235">
        <v>3.4</v>
      </c>
      <c r="CL94" s="236"/>
      <c r="CM94" s="237"/>
      <c r="CN94" s="238"/>
      <c r="CO94">
        <v>0</v>
      </c>
      <c r="CP94" s="239"/>
      <c r="CQ94" s="240"/>
      <c r="CR94" s="240"/>
      <c r="CS94" s="240"/>
      <c r="CT94" s="241"/>
      <c r="CU94" s="242">
        <v>0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3.5</v>
      </c>
      <c r="DS94" s="397">
        <v>3.8</v>
      </c>
      <c r="DT94" s="397"/>
      <c r="DU94" s="398"/>
      <c r="DV94" s="391"/>
      <c r="DW94" s="253">
        <v>4</v>
      </c>
      <c r="DX94" s="399">
        <v>2.2999999999999998</v>
      </c>
      <c r="DY94" s="399"/>
      <c r="DZ94" s="400"/>
      <c r="EA94" s="391"/>
      <c r="EB94" s="401">
        <v>3.7</v>
      </c>
      <c r="EC94" s="402">
        <v>3.5</v>
      </c>
      <c r="ED94" s="402"/>
      <c r="EE94" s="403"/>
    </row>
    <row r="95" spans="1:135" x14ac:dyDescent="0.3">
      <c r="A95" s="20">
        <f t="shared" si="2"/>
        <v>60435</v>
      </c>
      <c r="B95" s="456" t="s">
        <v>41</v>
      </c>
      <c r="C95" s="457" t="s">
        <v>41</v>
      </c>
      <c r="D95" s="457" t="s">
        <v>340</v>
      </c>
      <c r="E95" s="457">
        <v>0</v>
      </c>
      <c r="F95" s="223">
        <v>1</v>
      </c>
      <c r="G95" s="183">
        <v>3.5</v>
      </c>
      <c r="H95" s="183">
        <v>2</v>
      </c>
      <c r="I95" s="183"/>
      <c r="J95" s="183"/>
      <c r="K95" s="183"/>
      <c r="L95" s="183"/>
      <c r="M95" s="183"/>
      <c r="N95" s="183"/>
      <c r="O95" s="224"/>
      <c r="P95" s="167">
        <v>0</v>
      </c>
      <c r="Q95" s="223">
        <v>3</v>
      </c>
      <c r="R95" s="225">
        <v>1</v>
      </c>
      <c r="S95" s="225"/>
      <c r="T95" s="168"/>
      <c r="U95" s="168"/>
      <c r="V95" s="168"/>
      <c r="W95" s="166"/>
      <c r="X95" s="183">
        <v>5</v>
      </c>
      <c r="Y95" s="169">
        <v>0</v>
      </c>
      <c r="Z95" s="170"/>
      <c r="AB95" s="223">
        <v>2.5</v>
      </c>
      <c r="AC95" s="183">
        <v>1</v>
      </c>
      <c r="AD95" s="183">
        <v>1</v>
      </c>
      <c r="AE95" s="183"/>
      <c r="AF95" s="183"/>
      <c r="AG95" s="183"/>
      <c r="AH95" s="183"/>
      <c r="AI95" s="183"/>
      <c r="AJ95" s="183"/>
      <c r="AK95" s="226"/>
      <c r="AL95" s="227"/>
      <c r="AM95" s="223">
        <v>0</v>
      </c>
      <c r="AN95" s="225"/>
      <c r="AO95" s="225"/>
      <c r="AP95" s="168"/>
      <c r="AQ95" s="168"/>
      <c r="AR95" s="168"/>
      <c r="AS95" s="166"/>
      <c r="AT95" s="183">
        <v>5</v>
      </c>
      <c r="AU95" s="169">
        <v>0</v>
      </c>
      <c r="AV95" s="173"/>
      <c r="AX95" s="228"/>
      <c r="AY95" s="229"/>
      <c r="AZ95" s="229"/>
      <c r="BA95" s="229"/>
      <c r="BB95" s="229"/>
      <c r="BC95" s="230"/>
      <c r="BE95" s="231">
        <v>2.5</v>
      </c>
      <c r="BF95" s="183">
        <v>3.5</v>
      </c>
      <c r="BG95" s="183"/>
      <c r="BH95" s="183"/>
      <c r="BI95" s="183"/>
      <c r="BJ95" s="183"/>
      <c r="BK95" s="183"/>
      <c r="BL95" s="183"/>
      <c r="BM95" s="183"/>
      <c r="BN95" s="226"/>
      <c r="BO95" s="227"/>
      <c r="BP95" s="223">
        <v>1</v>
      </c>
      <c r="BQ95" s="225"/>
      <c r="BR95" s="225"/>
      <c r="BS95" s="168"/>
      <c r="BT95" s="168"/>
      <c r="BU95" s="168"/>
      <c r="BV95" s="166"/>
      <c r="BW95" s="183">
        <v>5</v>
      </c>
      <c r="BX95" s="169">
        <v>0</v>
      </c>
      <c r="BY95" s="184"/>
      <c r="CA95" s="185">
        <v>2.4</v>
      </c>
      <c r="CB95" s="232" t="s">
        <v>426</v>
      </c>
      <c r="CC95" s="187"/>
      <c r="CD95" s="188">
        <v>1.1000000000000001</v>
      </c>
      <c r="CE95" s="233" t="s">
        <v>426</v>
      </c>
      <c r="CF95" s="190"/>
      <c r="CG95" s="191">
        <v>2.1</v>
      </c>
      <c r="CH95" s="234" t="s">
        <v>426</v>
      </c>
      <c r="CI95" s="190"/>
      <c r="CJ95" s="235">
        <v>2.1</v>
      </c>
      <c r="CL95" s="236"/>
      <c r="CM95" s="237"/>
      <c r="CN95" s="238"/>
      <c r="CO95">
        <v>0</v>
      </c>
      <c r="CP95" s="239"/>
      <c r="CQ95" s="240"/>
      <c r="CR95" s="240"/>
      <c r="CS95" s="240"/>
      <c r="CT95" s="241"/>
      <c r="CU95" s="242">
        <v>0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2.8</v>
      </c>
      <c r="DS95" s="397">
        <v>2.4</v>
      </c>
      <c r="DT95" s="397"/>
      <c r="DU95" s="398"/>
      <c r="DV95" s="391"/>
      <c r="DW95" s="253">
        <v>2</v>
      </c>
      <c r="DX95" s="399">
        <v>1.1000000000000001</v>
      </c>
      <c r="DY95" s="399"/>
      <c r="DZ95" s="400"/>
      <c r="EA95" s="391"/>
      <c r="EB95" s="401">
        <v>2.6</v>
      </c>
      <c r="EC95" s="402">
        <v>2.1</v>
      </c>
      <c r="ED95" s="402"/>
      <c r="EE95" s="403"/>
    </row>
    <row r="96" spans="1:135" x14ac:dyDescent="0.3">
      <c r="A96" s="20">
        <f t="shared" si="2"/>
        <v>60436</v>
      </c>
      <c r="B96" s="456" t="s">
        <v>466</v>
      </c>
      <c r="C96" s="457" t="s">
        <v>95</v>
      </c>
      <c r="D96" s="457" t="s">
        <v>102</v>
      </c>
      <c r="E96" s="457" t="s">
        <v>467</v>
      </c>
      <c r="F96" s="223">
        <v>1</v>
      </c>
      <c r="G96" s="183">
        <v>1</v>
      </c>
      <c r="H96" s="183">
        <v>3</v>
      </c>
      <c r="I96" s="183"/>
      <c r="J96" s="183"/>
      <c r="K96" s="183"/>
      <c r="L96" s="183"/>
      <c r="M96" s="183"/>
      <c r="N96" s="183"/>
      <c r="O96" s="224"/>
      <c r="P96" s="167">
        <v>0</v>
      </c>
      <c r="Q96" s="223">
        <v>1</v>
      </c>
      <c r="R96" s="225">
        <v>1</v>
      </c>
      <c r="S96" s="225"/>
      <c r="T96" s="168"/>
      <c r="U96" s="168"/>
      <c r="V96" s="168"/>
      <c r="W96" s="166"/>
      <c r="X96" s="183">
        <v>5</v>
      </c>
      <c r="Y96" s="169">
        <v>0</v>
      </c>
      <c r="Z96" s="170"/>
      <c r="AB96" s="223">
        <v>1</v>
      </c>
      <c r="AC96" s="183">
        <v>1</v>
      </c>
      <c r="AD96" s="183">
        <v>1</v>
      </c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5</v>
      </c>
      <c r="AU96" s="169">
        <v>0</v>
      </c>
      <c r="AV96" s="173"/>
      <c r="AX96" s="228"/>
      <c r="AY96" s="229"/>
      <c r="AZ96" s="229"/>
      <c r="BA96" s="229"/>
      <c r="BB96" s="229"/>
      <c r="BC96" s="230"/>
      <c r="BE96" s="231">
        <v>1</v>
      </c>
      <c r="BF96" s="183">
        <v>5</v>
      </c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1</v>
      </c>
      <c r="BQ96" s="225"/>
      <c r="BR96" s="225"/>
      <c r="BS96" s="168"/>
      <c r="BT96" s="168"/>
      <c r="BU96" s="168"/>
      <c r="BV96" s="166"/>
      <c r="BW96" s="183">
        <v>5</v>
      </c>
      <c r="BX96" s="169">
        <v>0</v>
      </c>
      <c r="BY96" s="184"/>
      <c r="CA96" s="185">
        <v>1.7</v>
      </c>
      <c r="CB96" s="232" t="s">
        <v>426</v>
      </c>
      <c r="CC96" s="187"/>
      <c r="CD96" s="188">
        <v>0.9</v>
      </c>
      <c r="CE96" s="233" t="s">
        <v>426</v>
      </c>
      <c r="CF96" s="190"/>
      <c r="CG96" s="191">
        <v>2.1</v>
      </c>
      <c r="CH96" s="234" t="s">
        <v>426</v>
      </c>
      <c r="CI96" s="190"/>
      <c r="CJ96" s="235">
        <v>1.6</v>
      </c>
      <c r="CL96" s="236"/>
      <c r="CM96" s="237"/>
      <c r="CN96" s="238"/>
      <c r="CO96">
        <v>0</v>
      </c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0.5</v>
      </c>
      <c r="DS96" s="397">
        <v>1.7</v>
      </c>
      <c r="DT96" s="397"/>
      <c r="DU96" s="398"/>
      <c r="DV96" s="391"/>
      <c r="DW96" s="253">
        <v>0.5</v>
      </c>
      <c r="DX96" s="399">
        <v>0.9</v>
      </c>
      <c r="DY96" s="399"/>
      <c r="DZ96" s="400"/>
      <c r="EA96" s="391"/>
      <c r="EB96" s="401">
        <v>0.5</v>
      </c>
      <c r="EC96" s="402">
        <v>2.1</v>
      </c>
      <c r="ED96" s="402"/>
      <c r="EE96" s="403"/>
    </row>
    <row r="97" spans="1:135" x14ac:dyDescent="0.3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/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/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/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/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/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O97">
        <v>0</v>
      </c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/>
      <c r="DU97" s="398"/>
      <c r="DV97" s="391"/>
      <c r="DW97" s="253">
        <v>0</v>
      </c>
      <c r="DX97" s="399">
        <v>0</v>
      </c>
      <c r="DY97" s="399"/>
      <c r="DZ97" s="400"/>
      <c r="EA97" s="391"/>
      <c r="EB97" s="401">
        <v>0</v>
      </c>
      <c r="EC97" s="402">
        <v>0</v>
      </c>
      <c r="ED97" s="402"/>
      <c r="EE97" s="403"/>
    </row>
    <row r="98" spans="1:135" x14ac:dyDescent="0.3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/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/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/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/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/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O98">
        <v>0</v>
      </c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/>
      <c r="DU98" s="398"/>
      <c r="DV98" s="391"/>
      <c r="DW98" s="253">
        <v>0</v>
      </c>
      <c r="DX98" s="399">
        <v>0</v>
      </c>
      <c r="DY98" s="399"/>
      <c r="DZ98" s="400"/>
      <c r="EA98" s="391"/>
      <c r="EB98" s="401">
        <v>0</v>
      </c>
      <c r="EC98" s="402">
        <v>0</v>
      </c>
      <c r="ED98" s="402"/>
      <c r="EE98" s="403"/>
    </row>
    <row r="99" spans="1:135" x14ac:dyDescent="0.3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/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/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/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/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/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O99">
        <v>0</v>
      </c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/>
      <c r="DU99" s="398"/>
      <c r="DV99" s="391"/>
      <c r="DW99" s="253">
        <v>0</v>
      </c>
      <c r="DX99" s="399">
        <v>0</v>
      </c>
      <c r="DY99" s="399"/>
      <c r="DZ99" s="400"/>
      <c r="EA99" s="391"/>
      <c r="EB99" s="401">
        <v>0</v>
      </c>
      <c r="EC99" s="402">
        <v>0</v>
      </c>
      <c r="ED99" s="402"/>
      <c r="EE99" s="403"/>
    </row>
    <row r="100" spans="1:135" x14ac:dyDescent="0.3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/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/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O100">
        <v>0</v>
      </c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/>
      <c r="DU100" s="398"/>
      <c r="DV100" s="391"/>
      <c r="DW100" s="253">
        <v>0</v>
      </c>
      <c r="DX100" s="399">
        <v>0</v>
      </c>
      <c r="DY100" s="399"/>
      <c r="DZ100" s="400"/>
      <c r="EA100" s="391"/>
      <c r="EB100" s="401">
        <v>0</v>
      </c>
      <c r="EC100" s="402">
        <v>0</v>
      </c>
      <c r="ED100" s="402"/>
      <c r="EE100" s="403"/>
    </row>
    <row r="101" spans="1:135" x14ac:dyDescent="0.3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/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/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O101">
        <v>0</v>
      </c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/>
      <c r="DU101" s="398"/>
      <c r="DV101" s="391"/>
      <c r="DW101" s="253">
        <v>0</v>
      </c>
      <c r="DX101" s="399">
        <v>0</v>
      </c>
      <c r="DY101" s="399"/>
      <c r="DZ101" s="400"/>
      <c r="EA101" s="391"/>
      <c r="EB101" s="401">
        <v>0</v>
      </c>
      <c r="EC101" s="402">
        <v>0</v>
      </c>
      <c r="ED101" s="402"/>
      <c r="EE101" s="403"/>
    </row>
    <row r="102" spans="1:135" x14ac:dyDescent="0.3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/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/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O102">
        <v>0</v>
      </c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/>
      <c r="DU102" s="398"/>
      <c r="DV102" s="391"/>
      <c r="DW102" s="253">
        <v>0</v>
      </c>
      <c r="DX102" s="399">
        <v>0</v>
      </c>
      <c r="DY102" s="399"/>
      <c r="DZ102" s="400"/>
      <c r="EA102" s="391"/>
      <c r="EB102" s="401">
        <v>0</v>
      </c>
      <c r="EC102" s="402">
        <v>0</v>
      </c>
      <c r="ED102" s="402"/>
      <c r="EE102" s="403"/>
    </row>
    <row r="103" spans="1:135" x14ac:dyDescent="0.3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/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O103">
        <v>0</v>
      </c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/>
      <c r="DU103" s="398"/>
      <c r="DV103" s="391"/>
      <c r="DW103" s="253">
        <v>0</v>
      </c>
      <c r="DX103" s="399">
        <v>0</v>
      </c>
      <c r="DY103" s="399"/>
      <c r="DZ103" s="400"/>
      <c r="EA103" s="391"/>
      <c r="EB103" s="401">
        <v>0</v>
      </c>
      <c r="EC103" s="402">
        <v>0</v>
      </c>
      <c r="ED103" s="402"/>
      <c r="EE103" s="403"/>
    </row>
    <row r="104" spans="1:135" x14ac:dyDescent="0.3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O104">
        <v>0</v>
      </c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/>
      <c r="DU104" s="398"/>
      <c r="DV104" s="391"/>
      <c r="DW104" s="253">
        <v>0</v>
      </c>
      <c r="DX104" s="399">
        <v>0</v>
      </c>
      <c r="DY104" s="399"/>
      <c r="DZ104" s="400"/>
      <c r="EA104" s="391"/>
      <c r="EB104" s="401">
        <v>0</v>
      </c>
      <c r="EC104" s="402">
        <v>0</v>
      </c>
      <c r="ED104" s="402"/>
      <c r="EE104" s="403"/>
    </row>
    <row r="105" spans="1:135" x14ac:dyDescent="0.3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O105">
        <v>0</v>
      </c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/>
      <c r="DU105" s="398"/>
      <c r="DV105" s="391"/>
      <c r="DW105" s="253">
        <v>0</v>
      </c>
      <c r="DX105" s="399">
        <v>0</v>
      </c>
      <c r="DY105" s="399"/>
      <c r="DZ105" s="400"/>
      <c r="EA105" s="391"/>
      <c r="EB105" s="401">
        <v>0</v>
      </c>
      <c r="EC105" s="402">
        <v>0</v>
      </c>
      <c r="ED105" s="402"/>
      <c r="EE105" s="403"/>
    </row>
    <row r="106" spans="1:135" x14ac:dyDescent="0.3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O106">
        <v>0</v>
      </c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/>
      <c r="DU106" s="398"/>
      <c r="DV106" s="391"/>
      <c r="DW106" s="253">
        <v>0</v>
      </c>
      <c r="DX106" s="399">
        <v>0</v>
      </c>
      <c r="DY106" s="399"/>
      <c r="DZ106" s="400"/>
      <c r="EA106" s="391"/>
      <c r="EB106" s="401">
        <v>0</v>
      </c>
      <c r="EC106" s="402">
        <v>0</v>
      </c>
      <c r="ED106" s="402"/>
      <c r="EE106" s="403"/>
    </row>
    <row r="107" spans="1:135" x14ac:dyDescent="0.3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O107">
        <v>0</v>
      </c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/>
      <c r="DU107" s="398"/>
      <c r="DV107" s="391"/>
      <c r="DW107" s="253">
        <v>0</v>
      </c>
      <c r="DX107" s="399">
        <v>0</v>
      </c>
      <c r="DY107" s="399"/>
      <c r="DZ107" s="400"/>
      <c r="EA107" s="391"/>
      <c r="EB107" s="401">
        <v>0</v>
      </c>
      <c r="EC107" s="402">
        <v>0</v>
      </c>
      <c r="ED107" s="402"/>
      <c r="EE107" s="403"/>
    </row>
    <row r="108" spans="1:135" x14ac:dyDescent="0.3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O108">
        <v>0</v>
      </c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/>
      <c r="DU108" s="398"/>
      <c r="DV108" s="391"/>
      <c r="DW108" s="253">
        <v>0</v>
      </c>
      <c r="DX108" s="399">
        <v>0</v>
      </c>
      <c r="DY108" s="399"/>
      <c r="DZ108" s="400"/>
      <c r="EA108" s="391"/>
      <c r="EB108" s="401">
        <v>0</v>
      </c>
      <c r="EC108" s="402">
        <v>0</v>
      </c>
      <c r="ED108" s="402"/>
      <c r="EE108" s="403"/>
    </row>
    <row r="109" spans="1:135" x14ac:dyDescent="0.3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O109">
        <v>0</v>
      </c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/>
      <c r="DU109" s="398"/>
      <c r="DV109" s="391"/>
      <c r="DW109" s="253">
        <v>0</v>
      </c>
      <c r="DX109" s="399">
        <v>0</v>
      </c>
      <c r="DY109" s="399"/>
      <c r="DZ109" s="400"/>
      <c r="EA109" s="391"/>
      <c r="EB109" s="401">
        <v>0</v>
      </c>
      <c r="EC109" s="402">
        <v>0</v>
      </c>
      <c r="ED109" s="402"/>
      <c r="EE109" s="403"/>
    </row>
    <row r="110" spans="1:135" ht="16.2" thickBot="1" x14ac:dyDescent="0.35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O110">
        <v>0</v>
      </c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/>
      <c r="DU110" s="407"/>
      <c r="DV110" s="408"/>
      <c r="DW110" s="322">
        <v>0</v>
      </c>
      <c r="DX110" s="409">
        <v>0</v>
      </c>
      <c r="DY110" s="409"/>
      <c r="DZ110" s="410"/>
      <c r="EA110" s="408"/>
      <c r="EB110" s="411">
        <v>0</v>
      </c>
      <c r="EC110" s="412">
        <v>0</v>
      </c>
      <c r="ED110" s="412"/>
      <c r="EE110" s="413"/>
    </row>
    <row r="111" spans="1:135" ht="44.4" customHeight="1" thickTop="1" thickBot="1" x14ac:dyDescent="0.35">
      <c r="A111" s="459" t="s">
        <v>182</v>
      </c>
      <c r="B111" s="460">
        <v>43606</v>
      </c>
      <c r="C111" s="461"/>
      <c r="D111" s="461"/>
      <c r="E111" s="461"/>
      <c r="F111" s="327" t="s">
        <v>440</v>
      </c>
      <c r="G111" s="328" t="s">
        <v>441</v>
      </c>
      <c r="H111" s="327" t="s">
        <v>442</v>
      </c>
      <c r="I111" s="328"/>
      <c r="J111" s="327"/>
      <c r="K111" s="328"/>
      <c r="L111" s="327"/>
      <c r="M111" s="327"/>
      <c r="N111" s="327"/>
      <c r="O111" s="327"/>
      <c r="P111" s="329" t="s">
        <v>258</v>
      </c>
      <c r="Q111" s="330" t="s">
        <v>443</v>
      </c>
      <c r="R111" s="331" t="s">
        <v>444</v>
      </c>
      <c r="S111" s="330"/>
      <c r="T111" s="330"/>
      <c r="U111" s="330"/>
      <c r="V111" s="330"/>
      <c r="W111" s="330"/>
      <c r="X111" s="332" t="s">
        <v>259</v>
      </c>
      <c r="Y111" s="332" t="s">
        <v>260</v>
      </c>
      <c r="Z111" s="332" t="s">
        <v>261</v>
      </c>
      <c r="AA111" s="334"/>
      <c r="AB111" s="327" t="s">
        <v>445</v>
      </c>
      <c r="AC111" s="414" t="s">
        <v>446</v>
      </c>
      <c r="AD111" s="414" t="s">
        <v>447</v>
      </c>
      <c r="AE111" s="414"/>
      <c r="AF111" s="414"/>
      <c r="AG111" s="414"/>
      <c r="AH111" s="414"/>
      <c r="AI111" s="414"/>
      <c r="AJ111" s="414"/>
      <c r="AK111" s="414"/>
      <c r="AL111" s="327"/>
      <c r="AM111" s="333" t="s">
        <v>438</v>
      </c>
      <c r="AN111" s="330"/>
      <c r="AO111" s="330"/>
      <c r="AP111" s="330"/>
      <c r="AQ111" s="330"/>
      <c r="AR111" s="330"/>
      <c r="AS111" s="330"/>
      <c r="AT111" s="338" t="s">
        <v>259</v>
      </c>
      <c r="AU111" s="338" t="s">
        <v>260</v>
      </c>
      <c r="AV111" s="340" t="s">
        <v>261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445</v>
      </c>
      <c r="BF111" s="344" t="s">
        <v>448</v>
      </c>
      <c r="BG111" s="344"/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449</v>
      </c>
      <c r="BQ111" s="346"/>
      <c r="BR111" s="346"/>
      <c r="BS111" s="346"/>
      <c r="BT111" s="346"/>
      <c r="BU111" s="346"/>
      <c r="BV111" s="346"/>
      <c r="BW111" s="347" t="s">
        <v>259</v>
      </c>
      <c r="BX111" s="347" t="s">
        <v>260</v>
      </c>
      <c r="BY111" s="347" t="s">
        <v>261</v>
      </c>
      <c r="CA111" s="348" t="s">
        <v>262</v>
      </c>
      <c r="CB111" s="415">
        <v>0</v>
      </c>
      <c r="CC111" s="416"/>
      <c r="CD111" s="417" t="s">
        <v>262</v>
      </c>
      <c r="CE111" s="418">
        <v>36</v>
      </c>
      <c r="CF111" s="416"/>
      <c r="CG111" s="417" t="s">
        <v>262</v>
      </c>
      <c r="CH111" s="418">
        <v>0</v>
      </c>
      <c r="CI111" s="350"/>
      <c r="CJ111" s="352">
        <v>31</v>
      </c>
      <c r="CL111" s="353"/>
      <c r="CM111" s="354"/>
      <c r="CN111" s="355"/>
      <c r="CO111">
        <v>0</v>
      </c>
      <c r="CP111" s="356"/>
      <c r="CQ111" s="357"/>
      <c r="CR111" s="357"/>
      <c r="CS111" s="357"/>
      <c r="CT111" s="357"/>
      <c r="CU111" s="358"/>
      <c r="CW111" s="359"/>
      <c r="CX111" s="644" t="s">
        <v>263</v>
      </c>
      <c r="CY111" s="644"/>
      <c r="CZ111" s="360">
        <v>0</v>
      </c>
      <c r="DA111" s="361"/>
      <c r="DB111" s="362"/>
      <c r="DC111" s="645" t="s">
        <v>263</v>
      </c>
      <c r="DD111" s="645"/>
      <c r="DE111" s="363">
        <v>0</v>
      </c>
      <c r="DF111" s="364"/>
      <c r="DG111" s="362"/>
      <c r="DH111" s="645" t="s">
        <v>263</v>
      </c>
      <c r="DI111" s="645"/>
      <c r="DJ111" s="363">
        <v>0</v>
      </c>
      <c r="DK111" s="365"/>
      <c r="DL111" s="366"/>
      <c r="DM111" s="367"/>
      <c r="DN111" s="367"/>
      <c r="DO111" s="368"/>
      <c r="DR111" s="369">
        <v>36</v>
      </c>
      <c r="DS111" s="370">
        <v>36</v>
      </c>
      <c r="DT111" s="370">
        <v>0</v>
      </c>
      <c r="DU111" s="371">
        <v>0</v>
      </c>
      <c r="DV111" s="72"/>
      <c r="DW111" s="372">
        <v>36</v>
      </c>
      <c r="DX111" s="373">
        <v>36</v>
      </c>
      <c r="DY111" s="373">
        <v>0</v>
      </c>
      <c r="DZ111" s="374">
        <v>0</v>
      </c>
      <c r="EA111" s="72"/>
      <c r="EB111" s="375">
        <v>36</v>
      </c>
      <c r="EC111" s="376">
        <v>36</v>
      </c>
      <c r="ED111" s="376">
        <v>0</v>
      </c>
      <c r="EE111" s="377">
        <v>0</v>
      </c>
    </row>
    <row r="112" spans="1:135" ht="15" customHeight="1" thickTop="1" thickBot="1" x14ac:dyDescent="0.35">
      <c r="A112" t="s">
        <v>306</v>
      </c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</row>
    <row r="113" spans="1:135" ht="15" customHeight="1" thickTop="1" thickBot="1" x14ac:dyDescent="0.35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231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232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</row>
    <row r="114" spans="1:135" ht="18.600000000000001" customHeight="1" thickTop="1" thickBot="1" x14ac:dyDescent="0.35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233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234</v>
      </c>
      <c r="CB114" s="577"/>
      <c r="CC114" s="66"/>
      <c r="CD114" s="640" t="s">
        <v>235</v>
      </c>
      <c r="CE114" s="641"/>
      <c r="CF114" s="66"/>
      <c r="CG114" s="642" t="s">
        <v>236</v>
      </c>
      <c r="CH114" s="643"/>
      <c r="CI114" s="66"/>
      <c r="CJ114" s="578" t="s">
        <v>237</v>
      </c>
      <c r="CK114" s="47"/>
      <c r="CL114" s="580" t="s">
        <v>464</v>
      </c>
      <c r="CM114" s="581"/>
      <c r="CN114" s="582"/>
      <c r="CO114" s="47" t="s">
        <v>465</v>
      </c>
      <c r="CP114" s="604" t="s">
        <v>239</v>
      </c>
      <c r="CQ114" s="605"/>
      <c r="CR114" s="605"/>
      <c r="CS114" s="605"/>
      <c r="CT114" s="605"/>
      <c r="CU114" s="606"/>
      <c r="CV114" s="47"/>
      <c r="CW114" s="607" t="s">
        <v>240</v>
      </c>
      <c r="CX114" s="608"/>
      <c r="CY114" s="608"/>
      <c r="CZ114" s="380"/>
      <c r="DA114" s="71"/>
      <c r="DB114" s="609" t="s">
        <v>241</v>
      </c>
      <c r="DC114" s="610"/>
      <c r="DD114" s="610"/>
      <c r="DE114" s="381"/>
      <c r="DF114" s="71"/>
      <c r="DG114" s="611" t="s">
        <v>242</v>
      </c>
      <c r="DH114" s="612"/>
      <c r="DI114" s="612"/>
      <c r="DJ114" s="382"/>
      <c r="DK114" s="71"/>
      <c r="DL114" s="613" t="s">
        <v>243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</row>
    <row r="115" spans="1:135" ht="18.600000000000001" thickTop="1" thickBot="1" x14ac:dyDescent="0.4">
      <c r="A115" s="462" t="s">
        <v>341</v>
      </c>
      <c r="B115" s="446" t="s">
        <v>9</v>
      </c>
      <c r="C115" s="447">
        <v>703</v>
      </c>
      <c r="D115" s="448" t="s">
        <v>10</v>
      </c>
      <c r="E115" s="449" t="s">
        <v>16</v>
      </c>
      <c r="F115" s="616">
        <v>0.3</v>
      </c>
      <c r="G115" s="617"/>
      <c r="H115" s="618" t="s">
        <v>244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245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244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245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244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245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246</v>
      </c>
      <c r="DS115" s="99" t="s">
        <v>247</v>
      </c>
      <c r="DT115" s="100" t="s">
        <v>248</v>
      </c>
      <c r="DU115" s="101" t="s">
        <v>249</v>
      </c>
      <c r="DV115" s="72"/>
      <c r="DW115" s="102" t="s">
        <v>246</v>
      </c>
      <c r="DX115" s="103" t="s">
        <v>247</v>
      </c>
      <c r="DY115" s="104" t="s">
        <v>248</v>
      </c>
      <c r="DZ115" s="105" t="s">
        <v>249</v>
      </c>
      <c r="EA115" s="106"/>
      <c r="EB115" s="107" t="s">
        <v>246</v>
      </c>
      <c r="EC115" s="108" t="s">
        <v>247</v>
      </c>
      <c r="ED115" s="109" t="s">
        <v>248</v>
      </c>
      <c r="EE115" s="110" t="s">
        <v>249</v>
      </c>
    </row>
    <row r="116" spans="1:135" ht="21" customHeight="1" thickTop="1" thickBot="1" x14ac:dyDescent="0.4">
      <c r="A116" s="450" t="s">
        <v>183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250</v>
      </c>
      <c r="CV116" s="47"/>
      <c r="CW116" s="149" t="s">
        <v>251</v>
      </c>
      <c r="CX116" s="150" t="s">
        <v>12</v>
      </c>
      <c r="CY116" s="150" t="s">
        <v>252</v>
      </c>
      <c r="CZ116" s="151" t="s">
        <v>253</v>
      </c>
      <c r="DA116" s="152"/>
      <c r="DB116" s="149" t="s">
        <v>251</v>
      </c>
      <c r="DC116" s="150" t="s">
        <v>12</v>
      </c>
      <c r="DD116" s="150" t="s">
        <v>252</v>
      </c>
      <c r="DE116" s="151" t="s">
        <v>253</v>
      </c>
      <c r="DF116" s="152"/>
      <c r="DG116" s="149" t="s">
        <v>251</v>
      </c>
      <c r="DH116" s="150" t="s">
        <v>12</v>
      </c>
      <c r="DI116" s="150" t="s">
        <v>252</v>
      </c>
      <c r="DJ116" s="151" t="s">
        <v>253</v>
      </c>
      <c r="DK116" s="152"/>
      <c r="DL116" s="153" t="s">
        <v>254</v>
      </c>
      <c r="DM116" s="154" t="s">
        <v>255</v>
      </c>
      <c r="DN116" s="154" t="s">
        <v>256</v>
      </c>
      <c r="DO116" s="154" t="s">
        <v>257</v>
      </c>
      <c r="DP116" s="47"/>
      <c r="DQ116" s="47"/>
      <c r="DR116" s="383" t="s">
        <v>250</v>
      </c>
      <c r="DS116" s="384" t="s">
        <v>250</v>
      </c>
      <c r="DT116" s="384" t="s">
        <v>250</v>
      </c>
      <c r="DU116" s="385" t="s">
        <v>250</v>
      </c>
      <c r="DV116" s="72"/>
      <c r="DW116" s="158" t="s">
        <v>250</v>
      </c>
      <c r="DX116" s="159" t="s">
        <v>250</v>
      </c>
      <c r="DY116" s="159" t="s">
        <v>250</v>
      </c>
      <c r="DZ116" s="160" t="s">
        <v>250</v>
      </c>
      <c r="EA116" s="72"/>
      <c r="EB116" s="386" t="s">
        <v>250</v>
      </c>
      <c r="EC116" s="387" t="s">
        <v>250</v>
      </c>
      <c r="ED116" s="387" t="s">
        <v>250</v>
      </c>
      <c r="EE116" s="388" t="s">
        <v>250</v>
      </c>
    </row>
    <row r="117" spans="1:135" ht="16.2" thickTop="1" x14ac:dyDescent="0.3">
      <c r="A117" s="20">
        <f>+C115*100+1</f>
        <v>70301</v>
      </c>
      <c r="B117" s="454" t="s">
        <v>45</v>
      </c>
      <c r="C117" s="455" t="s">
        <v>110</v>
      </c>
      <c r="D117" s="455" t="s">
        <v>52</v>
      </c>
      <c r="E117" s="455" t="s">
        <v>98</v>
      </c>
      <c r="F117" s="164"/>
      <c r="G117" s="165"/>
      <c r="H117" s="165"/>
      <c r="I117" s="165"/>
      <c r="J117" s="165"/>
      <c r="K117" s="165"/>
      <c r="L117" s="165"/>
      <c r="M117" s="165"/>
      <c r="N117" s="165"/>
      <c r="O117" s="166"/>
      <c r="P117" s="167">
        <v>0</v>
      </c>
      <c r="Q117" s="164">
        <v>1</v>
      </c>
      <c r="R117" s="168">
        <v>1</v>
      </c>
      <c r="S117" s="168"/>
      <c r="T117" s="168"/>
      <c r="U117" s="168"/>
      <c r="V117" s="168"/>
      <c r="W117" s="166"/>
      <c r="X117" s="165">
        <v>0</v>
      </c>
      <c r="Y117" s="169">
        <v>0</v>
      </c>
      <c r="Z117" s="170"/>
      <c r="AB117" s="164"/>
      <c r="AC117" s="165"/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0</v>
      </c>
      <c r="AN117" s="168"/>
      <c r="AO117" s="168"/>
      <c r="AP117" s="168"/>
      <c r="AQ117" s="168"/>
      <c r="AR117" s="168"/>
      <c r="AS117" s="166"/>
      <c r="AT117" s="165">
        <v>0</v>
      </c>
      <c r="AU117" s="169">
        <v>0</v>
      </c>
      <c r="AV117" s="173"/>
      <c r="AX117" s="174"/>
      <c r="AY117" s="175"/>
      <c r="AZ117" s="175"/>
      <c r="BA117" s="175"/>
      <c r="BB117" s="175"/>
      <c r="BC117" s="176"/>
      <c r="BE117" s="177">
        <v>1</v>
      </c>
      <c r="BF117" s="178">
        <v>5</v>
      </c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1</v>
      </c>
      <c r="BQ117" s="181"/>
      <c r="BR117" s="181"/>
      <c r="BS117" s="181"/>
      <c r="BT117" s="181"/>
      <c r="BU117" s="181"/>
      <c r="BV117" s="182"/>
      <c r="BW117" s="183">
        <v>0</v>
      </c>
      <c r="BX117" s="169">
        <v>0</v>
      </c>
      <c r="BY117" s="184"/>
      <c r="CA117" s="185">
        <v>0.5</v>
      </c>
      <c r="CB117" s="186" t="s">
        <v>426</v>
      </c>
      <c r="CC117" s="187"/>
      <c r="CD117" s="188">
        <v>0</v>
      </c>
      <c r="CE117" s="189">
        <v>0</v>
      </c>
      <c r="CF117" s="190"/>
      <c r="CG117" s="191">
        <v>1.6</v>
      </c>
      <c r="CH117" s="192" t="s">
        <v>426</v>
      </c>
      <c r="CI117" s="190"/>
      <c r="CJ117" s="193">
        <v>0.7</v>
      </c>
      <c r="CL117" s="194"/>
      <c r="CM117" s="195"/>
      <c r="CN117" s="196"/>
      <c r="CO117">
        <v>0</v>
      </c>
      <c r="CP117" s="197"/>
      <c r="CQ117" s="198"/>
      <c r="CR117" s="198"/>
      <c r="CS117" s="198"/>
      <c r="CT117" s="199"/>
      <c r="CU117" s="200">
        <v>0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2.6</v>
      </c>
      <c r="DS117" s="389">
        <v>0.5</v>
      </c>
      <c r="DT117" s="389"/>
      <c r="DU117" s="390"/>
      <c r="DV117" s="391"/>
      <c r="DW117" s="217">
        <v>3</v>
      </c>
      <c r="DX117" s="392">
        <v>0</v>
      </c>
      <c r="DY117" s="392"/>
      <c r="DZ117" s="393"/>
      <c r="EA117" s="391"/>
      <c r="EB117" s="394">
        <v>3.2</v>
      </c>
      <c r="EC117" s="395">
        <v>1.6</v>
      </c>
      <c r="ED117" s="395"/>
      <c r="EE117" s="396"/>
    </row>
    <row r="118" spans="1:135" x14ac:dyDescent="0.3">
      <c r="A118" s="20">
        <f>+A117+1</f>
        <v>70302</v>
      </c>
      <c r="B118" s="456" t="s">
        <v>45</v>
      </c>
      <c r="C118" s="457" t="s">
        <v>342</v>
      </c>
      <c r="D118" s="457" t="s">
        <v>170</v>
      </c>
      <c r="E118" s="457">
        <v>0</v>
      </c>
      <c r="F118" s="223"/>
      <c r="G118" s="183"/>
      <c r="H118" s="183"/>
      <c r="I118" s="183"/>
      <c r="J118" s="183"/>
      <c r="K118" s="183"/>
      <c r="L118" s="183"/>
      <c r="M118" s="183"/>
      <c r="N118" s="183"/>
      <c r="O118" s="224"/>
      <c r="P118" s="167">
        <v>0</v>
      </c>
      <c r="Q118" s="223">
        <v>4</v>
      </c>
      <c r="R118" s="225">
        <v>3.5</v>
      </c>
      <c r="S118" s="225"/>
      <c r="T118" s="168"/>
      <c r="U118" s="168"/>
      <c r="V118" s="168"/>
      <c r="W118" s="166"/>
      <c r="X118" s="183">
        <v>0</v>
      </c>
      <c r="Y118" s="169">
        <v>0</v>
      </c>
      <c r="Z118" s="170"/>
      <c r="AB118" s="223"/>
      <c r="AC118" s="183"/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0</v>
      </c>
      <c r="AN118" s="225"/>
      <c r="AO118" s="225"/>
      <c r="AP118" s="168"/>
      <c r="AQ118" s="168"/>
      <c r="AR118" s="168"/>
      <c r="AS118" s="166"/>
      <c r="AT118" s="183">
        <v>0</v>
      </c>
      <c r="AU118" s="169">
        <v>0</v>
      </c>
      <c r="AV118" s="173"/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/>
      <c r="BR118" s="225"/>
      <c r="BS118" s="168"/>
      <c r="BT118" s="168"/>
      <c r="BU118" s="168"/>
      <c r="BV118" s="166"/>
      <c r="BW118" s="183">
        <v>0</v>
      </c>
      <c r="BX118" s="169">
        <v>0</v>
      </c>
      <c r="BY118" s="184"/>
      <c r="CA118" s="185">
        <v>1.9</v>
      </c>
      <c r="CB118" s="232" t="s">
        <v>426</v>
      </c>
      <c r="CC118" s="187"/>
      <c r="CD118" s="188">
        <v>0</v>
      </c>
      <c r="CE118" s="233">
        <v>0</v>
      </c>
      <c r="CF118" s="190"/>
      <c r="CG118" s="191">
        <v>3.6</v>
      </c>
      <c r="CH118" s="234" t="s">
        <v>430</v>
      </c>
      <c r="CI118" s="190"/>
      <c r="CJ118" s="235">
        <v>2.2000000000000002</v>
      </c>
      <c r="CL118" s="236"/>
      <c r="CM118" s="237"/>
      <c r="CN118" s="238"/>
      <c r="CO118">
        <v>0</v>
      </c>
      <c r="CP118" s="239"/>
      <c r="CQ118" s="240"/>
      <c r="CR118" s="240"/>
      <c r="CS118" s="240"/>
      <c r="CT118" s="241"/>
      <c r="CU118" s="242">
        <v>0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3.7</v>
      </c>
      <c r="DS118" s="397">
        <v>1.9</v>
      </c>
      <c r="DT118" s="397"/>
      <c r="DU118" s="398"/>
      <c r="DV118" s="391"/>
      <c r="DW118" s="253">
        <v>4.7</v>
      </c>
      <c r="DX118" s="399">
        <v>0</v>
      </c>
      <c r="DY118" s="399"/>
      <c r="DZ118" s="400"/>
      <c r="EA118" s="391"/>
      <c r="EB118" s="401">
        <v>4.7</v>
      </c>
      <c r="EC118" s="402">
        <v>3.6</v>
      </c>
      <c r="ED118" s="402"/>
      <c r="EE118" s="403"/>
    </row>
    <row r="119" spans="1:135" x14ac:dyDescent="0.3">
      <c r="A119" s="20">
        <f t="shared" ref="A119:A166" si="3">+A118+1</f>
        <v>70303</v>
      </c>
      <c r="B119" s="456" t="s">
        <v>96</v>
      </c>
      <c r="C119" s="457" t="s">
        <v>42</v>
      </c>
      <c r="D119" s="457" t="s">
        <v>343</v>
      </c>
      <c r="E119" s="457">
        <v>0</v>
      </c>
      <c r="F119" s="223"/>
      <c r="G119" s="183"/>
      <c r="H119" s="183"/>
      <c r="I119" s="183"/>
      <c r="J119" s="183"/>
      <c r="K119" s="183"/>
      <c r="L119" s="183"/>
      <c r="M119" s="183"/>
      <c r="N119" s="183"/>
      <c r="O119" s="224"/>
      <c r="P119" s="167">
        <v>0</v>
      </c>
      <c r="Q119" s="223">
        <v>1</v>
      </c>
      <c r="R119" s="225">
        <v>1</v>
      </c>
      <c r="S119" s="225"/>
      <c r="T119" s="168"/>
      <c r="U119" s="168"/>
      <c r="V119" s="168"/>
      <c r="W119" s="166"/>
      <c r="X119" s="183">
        <v>0</v>
      </c>
      <c r="Y119" s="169">
        <v>0</v>
      </c>
      <c r="Z119" s="170"/>
      <c r="AB119" s="223"/>
      <c r="AC119" s="183"/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0</v>
      </c>
      <c r="AN119" s="225"/>
      <c r="AO119" s="225"/>
      <c r="AP119" s="168"/>
      <c r="AQ119" s="168"/>
      <c r="AR119" s="168"/>
      <c r="AS119" s="166"/>
      <c r="AT119" s="183">
        <v>0</v>
      </c>
      <c r="AU119" s="169">
        <v>0</v>
      </c>
      <c r="AV119" s="173"/>
      <c r="AX119" s="228"/>
      <c r="AY119" s="229"/>
      <c r="AZ119" s="229"/>
      <c r="BA119" s="229"/>
      <c r="BB119" s="229"/>
      <c r="BC119" s="230"/>
      <c r="BE119" s="231">
        <v>1</v>
      </c>
      <c r="BF119" s="183">
        <v>1</v>
      </c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1</v>
      </c>
      <c r="BQ119" s="225"/>
      <c r="BR119" s="225"/>
      <c r="BS119" s="168"/>
      <c r="BT119" s="168"/>
      <c r="BU119" s="168"/>
      <c r="BV119" s="166"/>
      <c r="BW119" s="183">
        <v>0</v>
      </c>
      <c r="BX119" s="169">
        <v>0</v>
      </c>
      <c r="BY119" s="184"/>
      <c r="CA119" s="185">
        <v>0.5</v>
      </c>
      <c r="CB119" s="232" t="s">
        <v>426</v>
      </c>
      <c r="CC119" s="187"/>
      <c r="CD119" s="188">
        <v>0</v>
      </c>
      <c r="CE119" s="233">
        <v>0</v>
      </c>
      <c r="CF119" s="190"/>
      <c r="CG119" s="191">
        <v>0.8</v>
      </c>
      <c r="CH119" s="234" t="s">
        <v>426</v>
      </c>
      <c r="CI119" s="190"/>
      <c r="CJ119" s="235">
        <v>0.6</v>
      </c>
      <c r="CL119" s="236"/>
      <c r="CM119" s="237"/>
      <c r="CN119" s="238"/>
      <c r="CO119">
        <v>0</v>
      </c>
      <c r="CP119" s="239"/>
      <c r="CQ119" s="240"/>
      <c r="CR119" s="240"/>
      <c r="CS119" s="240"/>
      <c r="CT119" s="241"/>
      <c r="CU119" s="242">
        <v>0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0.5</v>
      </c>
      <c r="DT119" s="397"/>
      <c r="DU119" s="398"/>
      <c r="DV119" s="391"/>
      <c r="DW119" s="253">
        <v>1.9</v>
      </c>
      <c r="DX119" s="399">
        <v>0</v>
      </c>
      <c r="DY119" s="399"/>
      <c r="DZ119" s="400"/>
      <c r="EA119" s="391"/>
      <c r="EB119" s="401">
        <v>2.8</v>
      </c>
      <c r="EC119" s="402">
        <v>0.8</v>
      </c>
      <c r="ED119" s="402"/>
      <c r="EE119" s="403"/>
    </row>
    <row r="120" spans="1:135" x14ac:dyDescent="0.3">
      <c r="A120" s="20">
        <f t="shared" si="3"/>
        <v>70304</v>
      </c>
      <c r="B120" s="456" t="s">
        <v>308</v>
      </c>
      <c r="C120" s="457" t="s">
        <v>78</v>
      </c>
      <c r="D120" s="457" t="s">
        <v>137</v>
      </c>
      <c r="E120" s="457" t="s">
        <v>98</v>
      </c>
      <c r="F120" s="223"/>
      <c r="G120" s="183"/>
      <c r="H120" s="183"/>
      <c r="I120" s="183"/>
      <c r="J120" s="183"/>
      <c r="K120" s="183"/>
      <c r="L120" s="183"/>
      <c r="M120" s="183"/>
      <c r="N120" s="183"/>
      <c r="O120" s="224"/>
      <c r="P120" s="167">
        <v>0</v>
      </c>
      <c r="Q120" s="223">
        <v>1</v>
      </c>
      <c r="R120" s="225">
        <v>1</v>
      </c>
      <c r="S120" s="225"/>
      <c r="T120" s="168"/>
      <c r="U120" s="168"/>
      <c r="V120" s="168"/>
      <c r="W120" s="166"/>
      <c r="X120" s="183">
        <v>0</v>
      </c>
      <c r="Y120" s="169">
        <v>0</v>
      </c>
      <c r="Z120" s="170"/>
      <c r="AB120" s="223"/>
      <c r="AC120" s="183"/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0</v>
      </c>
      <c r="AN120" s="225"/>
      <c r="AO120" s="225"/>
      <c r="AP120" s="168"/>
      <c r="AQ120" s="261"/>
      <c r="AR120" s="168"/>
      <c r="AS120" s="166"/>
      <c r="AT120" s="183">
        <v>0</v>
      </c>
      <c r="AU120" s="169">
        <v>0</v>
      </c>
      <c r="AV120" s="173"/>
      <c r="AX120" s="228"/>
      <c r="AY120" s="229"/>
      <c r="AZ120" s="229"/>
      <c r="BA120" s="229"/>
      <c r="BB120" s="229"/>
      <c r="BC120" s="230"/>
      <c r="BE120" s="231">
        <v>2.5</v>
      </c>
      <c r="BF120" s="183">
        <v>5</v>
      </c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/>
      <c r="BR120" s="225"/>
      <c r="BS120" s="168"/>
      <c r="BT120" s="261"/>
      <c r="BU120" s="168"/>
      <c r="BV120" s="166"/>
      <c r="BW120" s="183">
        <v>0</v>
      </c>
      <c r="BX120" s="169">
        <v>0</v>
      </c>
      <c r="BY120" s="184"/>
      <c r="CA120" s="185">
        <v>0.5</v>
      </c>
      <c r="CB120" s="232" t="s">
        <v>426</v>
      </c>
      <c r="CC120" s="187"/>
      <c r="CD120" s="188">
        <v>0</v>
      </c>
      <c r="CE120" s="233">
        <v>0</v>
      </c>
      <c r="CF120" s="190"/>
      <c r="CG120" s="191">
        <v>1.9</v>
      </c>
      <c r="CH120" s="234" t="s">
        <v>426</v>
      </c>
      <c r="CI120" s="190"/>
      <c r="CJ120" s="235">
        <v>0.8</v>
      </c>
      <c r="CL120" s="236"/>
      <c r="CM120" s="237"/>
      <c r="CN120" s="238"/>
      <c r="CO120">
        <v>0</v>
      </c>
      <c r="CP120" s="239"/>
      <c r="CQ120" s="240"/>
      <c r="CR120" s="240"/>
      <c r="CS120" s="240"/>
      <c r="CT120" s="241"/>
      <c r="CU120" s="242">
        <v>0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2.2999999999999998</v>
      </c>
      <c r="DS120" s="397">
        <v>0.5</v>
      </c>
      <c r="DT120" s="397"/>
      <c r="DU120" s="398"/>
      <c r="DV120" s="391"/>
      <c r="DW120" s="253">
        <v>2.8</v>
      </c>
      <c r="DX120" s="399">
        <v>0</v>
      </c>
      <c r="DY120" s="399"/>
      <c r="DZ120" s="400"/>
      <c r="EA120" s="391"/>
      <c r="EB120" s="401">
        <v>2.8</v>
      </c>
      <c r="EC120" s="402">
        <v>1.9</v>
      </c>
      <c r="ED120" s="402"/>
      <c r="EE120" s="403"/>
    </row>
    <row r="121" spans="1:135" x14ac:dyDescent="0.3">
      <c r="A121" s="20">
        <f t="shared" si="3"/>
        <v>70305</v>
      </c>
      <c r="B121" s="456" t="s">
        <v>344</v>
      </c>
      <c r="C121" s="457" t="s">
        <v>89</v>
      </c>
      <c r="D121" s="457" t="s">
        <v>168</v>
      </c>
      <c r="E121" s="457">
        <v>0</v>
      </c>
      <c r="F121" s="262"/>
      <c r="G121" s="263"/>
      <c r="H121" s="263"/>
      <c r="I121" s="263"/>
      <c r="J121" s="263"/>
      <c r="K121" s="263"/>
      <c r="L121" s="263"/>
      <c r="M121" s="263"/>
      <c r="N121" s="263"/>
      <c r="O121" s="224"/>
      <c r="P121" s="167">
        <v>0</v>
      </c>
      <c r="Q121" s="223">
        <v>1</v>
      </c>
      <c r="R121" s="225">
        <v>1</v>
      </c>
      <c r="S121" s="225"/>
      <c r="T121" s="168"/>
      <c r="U121" s="168"/>
      <c r="V121" s="168"/>
      <c r="W121" s="166"/>
      <c r="X121" s="183">
        <v>0</v>
      </c>
      <c r="Y121" s="169">
        <v>0</v>
      </c>
      <c r="Z121" s="170"/>
      <c r="AB121" s="262"/>
      <c r="AC121" s="263"/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0</v>
      </c>
      <c r="AN121" s="225"/>
      <c r="AO121" s="225"/>
      <c r="AP121" s="168"/>
      <c r="AQ121" s="168"/>
      <c r="AR121" s="168"/>
      <c r="AS121" s="166"/>
      <c r="AT121" s="183">
        <v>0</v>
      </c>
      <c r="AU121" s="169">
        <v>0</v>
      </c>
      <c r="AV121" s="173"/>
      <c r="AX121" s="228"/>
      <c r="AY121" s="229"/>
      <c r="AZ121" s="229"/>
      <c r="BA121" s="229"/>
      <c r="BB121" s="229"/>
      <c r="BC121" s="230"/>
      <c r="BE121" s="265">
        <v>1</v>
      </c>
      <c r="BF121" s="263">
        <v>1</v>
      </c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1</v>
      </c>
      <c r="BQ121" s="225"/>
      <c r="BR121" s="225"/>
      <c r="BS121" s="168"/>
      <c r="BT121" s="168"/>
      <c r="BU121" s="168"/>
      <c r="BV121" s="166"/>
      <c r="BW121" s="183">
        <v>0</v>
      </c>
      <c r="BX121" s="169">
        <v>0</v>
      </c>
      <c r="BY121" s="184"/>
      <c r="CA121" s="185">
        <v>0.5</v>
      </c>
      <c r="CB121" s="232" t="s">
        <v>426</v>
      </c>
      <c r="CC121" s="187"/>
      <c r="CD121" s="188">
        <v>0</v>
      </c>
      <c r="CE121" s="233">
        <v>0</v>
      </c>
      <c r="CF121" s="190"/>
      <c r="CG121" s="191">
        <v>0.8</v>
      </c>
      <c r="CH121" s="234" t="s">
        <v>426</v>
      </c>
      <c r="CI121" s="190"/>
      <c r="CJ121" s="235">
        <v>0.6</v>
      </c>
      <c r="CL121" s="236"/>
      <c r="CM121" s="237"/>
      <c r="CN121" s="238"/>
      <c r="CO121">
        <v>0</v>
      </c>
      <c r="CP121" s="239"/>
      <c r="CQ121" s="240"/>
      <c r="CR121" s="240"/>
      <c r="CS121" s="240"/>
      <c r="CT121" s="241"/>
      <c r="CU121" s="242">
        <v>0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0.5</v>
      </c>
      <c r="DT121" s="397"/>
      <c r="DU121" s="398"/>
      <c r="DV121" s="391"/>
      <c r="DW121" s="253">
        <v>1.8</v>
      </c>
      <c r="DX121" s="399">
        <v>0</v>
      </c>
      <c r="DY121" s="399"/>
      <c r="DZ121" s="400"/>
      <c r="EA121" s="391"/>
      <c r="EB121" s="401">
        <v>1.8</v>
      </c>
      <c r="EC121" s="402">
        <v>0.8</v>
      </c>
      <c r="ED121" s="402"/>
      <c r="EE121" s="403"/>
    </row>
    <row r="122" spans="1:135" x14ac:dyDescent="0.3">
      <c r="A122" s="20">
        <f t="shared" si="3"/>
        <v>70306</v>
      </c>
      <c r="B122" s="456" t="s">
        <v>30</v>
      </c>
      <c r="C122" s="457" t="s">
        <v>305</v>
      </c>
      <c r="D122" s="457" t="s">
        <v>47</v>
      </c>
      <c r="E122" s="457" t="s">
        <v>113</v>
      </c>
      <c r="F122" s="223"/>
      <c r="G122" s="183"/>
      <c r="H122" s="183"/>
      <c r="I122" s="183"/>
      <c r="J122" s="183"/>
      <c r="K122" s="183"/>
      <c r="L122" s="183"/>
      <c r="M122" s="183"/>
      <c r="N122" s="183"/>
      <c r="O122" s="224"/>
      <c r="P122" s="167">
        <v>0</v>
      </c>
      <c r="Q122" s="223">
        <v>1</v>
      </c>
      <c r="R122" s="225">
        <v>1</v>
      </c>
      <c r="S122" s="225"/>
      <c r="T122" s="168"/>
      <c r="U122" s="168"/>
      <c r="V122" s="168"/>
      <c r="W122" s="166"/>
      <c r="X122" s="183">
        <v>0</v>
      </c>
      <c r="Y122" s="169">
        <v>0</v>
      </c>
      <c r="Z122" s="170"/>
      <c r="AB122" s="223"/>
      <c r="AC122" s="183"/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0</v>
      </c>
      <c r="AN122" s="225"/>
      <c r="AO122" s="225"/>
      <c r="AP122" s="168"/>
      <c r="AQ122" s="168"/>
      <c r="AR122" s="168"/>
      <c r="AS122" s="166"/>
      <c r="AT122" s="183">
        <v>0</v>
      </c>
      <c r="AU122" s="169">
        <v>0</v>
      </c>
      <c r="AV122" s="173"/>
      <c r="AX122" s="228"/>
      <c r="AY122" s="229"/>
      <c r="AZ122" s="229"/>
      <c r="BA122" s="229"/>
      <c r="BB122" s="229"/>
      <c r="BC122" s="230"/>
      <c r="BE122" s="231">
        <v>1</v>
      </c>
      <c r="BF122" s="183">
        <v>1</v>
      </c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/>
      <c r="BR122" s="225"/>
      <c r="BS122" s="168"/>
      <c r="BT122" s="168"/>
      <c r="BU122" s="168"/>
      <c r="BV122" s="166"/>
      <c r="BW122" s="183">
        <v>0</v>
      </c>
      <c r="BX122" s="169">
        <v>0</v>
      </c>
      <c r="BY122" s="184"/>
      <c r="CA122" s="185">
        <v>0.5</v>
      </c>
      <c r="CB122" s="232" t="s">
        <v>426</v>
      </c>
      <c r="CC122" s="187"/>
      <c r="CD122" s="188">
        <v>0</v>
      </c>
      <c r="CE122" s="233">
        <v>0</v>
      </c>
      <c r="CF122" s="190"/>
      <c r="CG122" s="191">
        <v>0.8</v>
      </c>
      <c r="CH122" s="234" t="s">
        <v>426</v>
      </c>
      <c r="CI122" s="190"/>
      <c r="CJ122" s="235">
        <v>0.6</v>
      </c>
      <c r="CL122" s="236"/>
      <c r="CM122" s="237"/>
      <c r="CN122" s="238"/>
      <c r="CO122">
        <v>0</v>
      </c>
      <c r="CP122" s="239"/>
      <c r="CQ122" s="240"/>
      <c r="CR122" s="240"/>
      <c r="CS122" s="240"/>
      <c r="CT122" s="241"/>
      <c r="CU122" s="242">
        <v>0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3.1</v>
      </c>
      <c r="DS122" s="397">
        <v>0.5</v>
      </c>
      <c r="DT122" s="397"/>
      <c r="DU122" s="398"/>
      <c r="DV122" s="391"/>
      <c r="DW122" s="253">
        <v>2.7</v>
      </c>
      <c r="DX122" s="399">
        <v>0</v>
      </c>
      <c r="DY122" s="399"/>
      <c r="DZ122" s="400"/>
      <c r="EA122" s="391"/>
      <c r="EB122" s="401">
        <v>2.9</v>
      </c>
      <c r="EC122" s="402">
        <v>0.8</v>
      </c>
      <c r="ED122" s="402"/>
      <c r="EE122" s="403"/>
    </row>
    <row r="123" spans="1:135" x14ac:dyDescent="0.3">
      <c r="A123" s="20">
        <f t="shared" si="3"/>
        <v>70307</v>
      </c>
      <c r="B123" s="456" t="s">
        <v>345</v>
      </c>
      <c r="C123" s="457" t="s">
        <v>38</v>
      </c>
      <c r="D123" s="457" t="s">
        <v>90</v>
      </c>
      <c r="E123" s="457">
        <v>0</v>
      </c>
      <c r="F123" s="266"/>
      <c r="G123" s="268"/>
      <c r="H123" s="268"/>
      <c r="I123" s="268"/>
      <c r="J123" s="268"/>
      <c r="K123" s="268"/>
      <c r="L123" s="268"/>
      <c r="M123" s="268"/>
      <c r="N123" s="268"/>
      <c r="O123" s="224"/>
      <c r="P123" s="167">
        <v>0</v>
      </c>
      <c r="Q123" s="266">
        <v>1</v>
      </c>
      <c r="R123" s="269">
        <v>1</v>
      </c>
      <c r="S123" s="269"/>
      <c r="T123" s="169"/>
      <c r="U123" s="169"/>
      <c r="V123" s="169"/>
      <c r="W123" s="166"/>
      <c r="X123" s="183">
        <v>0</v>
      </c>
      <c r="Y123" s="169">
        <v>0</v>
      </c>
      <c r="Z123" s="170"/>
      <c r="AB123" s="266"/>
      <c r="AC123" s="268"/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0</v>
      </c>
      <c r="AN123" s="269"/>
      <c r="AO123" s="269"/>
      <c r="AP123" s="169"/>
      <c r="AQ123" s="169"/>
      <c r="AR123" s="169"/>
      <c r="AS123" s="166"/>
      <c r="AT123" s="183">
        <v>0</v>
      </c>
      <c r="AU123" s="169">
        <v>0</v>
      </c>
      <c r="AV123" s="173"/>
      <c r="AX123" s="228"/>
      <c r="AY123" s="229"/>
      <c r="AZ123" s="229"/>
      <c r="BA123" s="229"/>
      <c r="BB123" s="229"/>
      <c r="BC123" s="230"/>
      <c r="BE123" s="270">
        <v>3</v>
      </c>
      <c r="BF123" s="268">
        <v>5</v>
      </c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/>
      <c r="BR123" s="269"/>
      <c r="BS123" s="169"/>
      <c r="BT123" s="169"/>
      <c r="BU123" s="169"/>
      <c r="BV123" s="166"/>
      <c r="BW123" s="183">
        <v>0</v>
      </c>
      <c r="BX123" s="169">
        <v>0</v>
      </c>
      <c r="BY123" s="184"/>
      <c r="CA123" s="185">
        <v>0.5</v>
      </c>
      <c r="CB123" s="232" t="s">
        <v>426</v>
      </c>
      <c r="CC123" s="187"/>
      <c r="CD123" s="188">
        <v>0</v>
      </c>
      <c r="CE123" s="233">
        <v>0</v>
      </c>
      <c r="CF123" s="190"/>
      <c r="CG123" s="191">
        <v>2</v>
      </c>
      <c r="CH123" s="234" t="s">
        <v>426</v>
      </c>
      <c r="CI123" s="190"/>
      <c r="CJ123" s="235">
        <v>0.8</v>
      </c>
      <c r="CL123" s="236"/>
      <c r="CM123" s="237"/>
      <c r="CN123" s="238"/>
      <c r="CO123">
        <v>0</v>
      </c>
      <c r="CP123" s="239"/>
      <c r="CQ123" s="240"/>
      <c r="CR123" s="240"/>
      <c r="CS123" s="240"/>
      <c r="CT123" s="241"/>
      <c r="CU123" s="242">
        <v>0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0.5</v>
      </c>
      <c r="DT123" s="397"/>
      <c r="DU123" s="398"/>
      <c r="DV123" s="391"/>
      <c r="DW123" s="253">
        <v>2.5</v>
      </c>
      <c r="DX123" s="399">
        <v>0</v>
      </c>
      <c r="DY123" s="399"/>
      <c r="DZ123" s="400"/>
      <c r="EA123" s="391"/>
      <c r="EB123" s="401">
        <v>2.8</v>
      </c>
      <c r="EC123" s="402">
        <v>2</v>
      </c>
      <c r="ED123" s="402"/>
      <c r="EE123" s="403"/>
    </row>
    <row r="124" spans="1:135" x14ac:dyDescent="0.3">
      <c r="A124" s="20">
        <f t="shared" si="3"/>
        <v>70308</v>
      </c>
      <c r="B124" s="456" t="s">
        <v>40</v>
      </c>
      <c r="C124" s="457" t="s">
        <v>346</v>
      </c>
      <c r="D124" s="457" t="s">
        <v>165</v>
      </c>
      <c r="E124" s="457">
        <v>0</v>
      </c>
      <c r="F124" s="266"/>
      <c r="G124" s="268"/>
      <c r="H124" s="268"/>
      <c r="I124" s="268"/>
      <c r="J124" s="268"/>
      <c r="K124" s="268"/>
      <c r="L124" s="268"/>
      <c r="M124" s="268"/>
      <c r="N124" s="268"/>
      <c r="O124" s="224"/>
      <c r="P124" s="167">
        <v>0</v>
      </c>
      <c r="Q124" s="266">
        <v>4.7</v>
      </c>
      <c r="R124" s="269">
        <v>3</v>
      </c>
      <c r="S124" s="269"/>
      <c r="T124" s="169"/>
      <c r="U124" s="169"/>
      <c r="V124" s="169"/>
      <c r="W124" s="166"/>
      <c r="X124" s="183">
        <v>0</v>
      </c>
      <c r="Y124" s="169">
        <v>0</v>
      </c>
      <c r="Z124" s="170"/>
      <c r="AB124" s="266"/>
      <c r="AC124" s="268"/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0</v>
      </c>
      <c r="AN124" s="269"/>
      <c r="AO124" s="269"/>
      <c r="AP124" s="169"/>
      <c r="AQ124" s="169"/>
      <c r="AR124" s="169"/>
      <c r="AS124" s="166"/>
      <c r="AT124" s="183">
        <v>0</v>
      </c>
      <c r="AU124" s="169">
        <v>0</v>
      </c>
      <c r="AV124" s="173"/>
      <c r="AX124" s="228"/>
      <c r="AY124" s="229"/>
      <c r="AZ124" s="229"/>
      <c r="BA124" s="229"/>
      <c r="BB124" s="229"/>
      <c r="BC124" s="230"/>
      <c r="BE124" s="270">
        <v>5</v>
      </c>
      <c r="BF124" s="268">
        <v>5</v>
      </c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2.5</v>
      </c>
      <c r="BQ124" s="269"/>
      <c r="BR124" s="269"/>
      <c r="BS124" s="169"/>
      <c r="BT124" s="169"/>
      <c r="BU124" s="169"/>
      <c r="BV124" s="166"/>
      <c r="BW124" s="183">
        <v>0</v>
      </c>
      <c r="BX124" s="169">
        <v>0</v>
      </c>
      <c r="BY124" s="184"/>
      <c r="CA124" s="185">
        <v>1.9</v>
      </c>
      <c r="CB124" s="232" t="s">
        <v>426</v>
      </c>
      <c r="CC124" s="187"/>
      <c r="CD124" s="188">
        <v>0</v>
      </c>
      <c r="CE124" s="233">
        <v>0</v>
      </c>
      <c r="CF124" s="190"/>
      <c r="CG124" s="191">
        <v>3</v>
      </c>
      <c r="CH124" s="234" t="s">
        <v>430</v>
      </c>
      <c r="CI124" s="190"/>
      <c r="CJ124" s="235">
        <v>2.1</v>
      </c>
      <c r="CL124" s="236"/>
      <c r="CM124" s="237"/>
      <c r="CN124" s="238"/>
      <c r="CO124">
        <v>0</v>
      </c>
      <c r="CP124" s="239"/>
      <c r="CQ124" s="240"/>
      <c r="CR124" s="240"/>
      <c r="CS124" s="240"/>
      <c r="CT124" s="241"/>
      <c r="CU124" s="242">
        <v>0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3.8</v>
      </c>
      <c r="DS124" s="397">
        <v>1.9</v>
      </c>
      <c r="DT124" s="397"/>
      <c r="DU124" s="398"/>
      <c r="DV124" s="391"/>
      <c r="DW124" s="253">
        <v>4.5999999999999996</v>
      </c>
      <c r="DX124" s="399">
        <v>0</v>
      </c>
      <c r="DY124" s="399"/>
      <c r="DZ124" s="400"/>
      <c r="EA124" s="391"/>
      <c r="EB124" s="401">
        <v>4.5</v>
      </c>
      <c r="EC124" s="402">
        <v>3</v>
      </c>
      <c r="ED124" s="402"/>
      <c r="EE124" s="403"/>
    </row>
    <row r="125" spans="1:135" x14ac:dyDescent="0.3">
      <c r="A125" s="20">
        <f t="shared" si="3"/>
        <v>70309</v>
      </c>
      <c r="B125" s="456" t="s">
        <v>40</v>
      </c>
      <c r="C125" s="457" t="s">
        <v>282</v>
      </c>
      <c r="D125" s="457" t="s">
        <v>79</v>
      </c>
      <c r="E125" s="457">
        <v>0</v>
      </c>
      <c r="F125" s="223"/>
      <c r="G125" s="183"/>
      <c r="H125" s="183"/>
      <c r="I125" s="183"/>
      <c r="J125" s="183"/>
      <c r="K125" s="183"/>
      <c r="L125" s="183"/>
      <c r="M125" s="183"/>
      <c r="N125" s="183"/>
      <c r="O125" s="224"/>
      <c r="P125" s="167">
        <v>0</v>
      </c>
      <c r="Q125" s="223">
        <v>4</v>
      </c>
      <c r="R125" s="225">
        <v>3.8</v>
      </c>
      <c r="S125" s="225"/>
      <c r="T125" s="168"/>
      <c r="U125" s="168"/>
      <c r="V125" s="168"/>
      <c r="W125" s="166"/>
      <c r="X125" s="183">
        <v>0</v>
      </c>
      <c r="Y125" s="169">
        <v>0</v>
      </c>
      <c r="Z125" s="170"/>
      <c r="AB125" s="223"/>
      <c r="AC125" s="183"/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0</v>
      </c>
      <c r="AN125" s="225"/>
      <c r="AO125" s="225"/>
      <c r="AP125" s="168"/>
      <c r="AQ125" s="168"/>
      <c r="AR125" s="168"/>
      <c r="AS125" s="166"/>
      <c r="AT125" s="183">
        <v>0</v>
      </c>
      <c r="AU125" s="169">
        <v>0</v>
      </c>
      <c r="AV125" s="173"/>
      <c r="AX125" s="228"/>
      <c r="AY125" s="229"/>
      <c r="AZ125" s="229"/>
      <c r="BA125" s="229"/>
      <c r="BB125" s="229"/>
      <c r="BC125" s="230"/>
      <c r="BE125" s="231">
        <v>4</v>
      </c>
      <c r="BF125" s="183">
        <v>5</v>
      </c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5</v>
      </c>
      <c r="BQ125" s="225"/>
      <c r="BR125" s="225"/>
      <c r="BS125" s="168"/>
      <c r="BT125" s="168"/>
      <c r="BU125" s="168"/>
      <c r="BV125" s="166"/>
      <c r="BW125" s="183">
        <v>0</v>
      </c>
      <c r="BX125" s="169">
        <v>0</v>
      </c>
      <c r="BY125" s="184"/>
      <c r="CA125" s="185">
        <v>2</v>
      </c>
      <c r="CB125" s="232" t="s">
        <v>426</v>
      </c>
      <c r="CC125" s="187"/>
      <c r="CD125" s="188">
        <v>0</v>
      </c>
      <c r="CE125" s="233">
        <v>0</v>
      </c>
      <c r="CF125" s="190"/>
      <c r="CG125" s="191">
        <v>3.8</v>
      </c>
      <c r="CH125" s="234" t="s">
        <v>430</v>
      </c>
      <c r="CI125" s="190"/>
      <c r="CJ125" s="235">
        <v>2.2999999999999998</v>
      </c>
      <c r="CL125" s="236"/>
      <c r="CM125" s="237"/>
      <c r="CN125" s="238"/>
      <c r="CO125">
        <v>0</v>
      </c>
      <c r="CP125" s="239"/>
      <c r="CQ125" s="240"/>
      <c r="CR125" s="240"/>
      <c r="CS125" s="240"/>
      <c r="CT125" s="241"/>
      <c r="CU125" s="242">
        <v>0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3.8</v>
      </c>
      <c r="DS125" s="397">
        <v>2</v>
      </c>
      <c r="DT125" s="397"/>
      <c r="DU125" s="398"/>
      <c r="DV125" s="391"/>
      <c r="DW125" s="253">
        <v>4.5</v>
      </c>
      <c r="DX125" s="399">
        <v>0</v>
      </c>
      <c r="DY125" s="399"/>
      <c r="DZ125" s="400"/>
      <c r="EA125" s="391"/>
      <c r="EB125" s="401">
        <v>4.3</v>
      </c>
      <c r="EC125" s="402">
        <v>3.8</v>
      </c>
      <c r="ED125" s="402"/>
      <c r="EE125" s="403"/>
    </row>
    <row r="126" spans="1:135" x14ac:dyDescent="0.3">
      <c r="A126" s="20">
        <f t="shared" si="3"/>
        <v>70310</v>
      </c>
      <c r="B126" s="456" t="s">
        <v>347</v>
      </c>
      <c r="C126" s="457" t="s">
        <v>348</v>
      </c>
      <c r="D126" s="457" t="s">
        <v>270</v>
      </c>
      <c r="E126" s="457" t="s">
        <v>26</v>
      </c>
      <c r="F126" s="223"/>
      <c r="G126" s="183"/>
      <c r="H126" s="183"/>
      <c r="I126" s="183"/>
      <c r="J126" s="183"/>
      <c r="K126" s="183"/>
      <c r="L126" s="183"/>
      <c r="M126" s="183"/>
      <c r="N126" s="183"/>
      <c r="O126" s="224"/>
      <c r="P126" s="167">
        <v>0</v>
      </c>
      <c r="Q126" s="223">
        <v>1</v>
      </c>
      <c r="R126" s="225">
        <v>1</v>
      </c>
      <c r="S126" s="225"/>
      <c r="T126" s="168"/>
      <c r="U126" s="168"/>
      <c r="V126" s="168"/>
      <c r="W126" s="166"/>
      <c r="X126" s="183">
        <v>0</v>
      </c>
      <c r="Y126" s="169">
        <v>0</v>
      </c>
      <c r="Z126" s="170"/>
      <c r="AB126" s="223"/>
      <c r="AC126" s="183"/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0</v>
      </c>
      <c r="AN126" s="225"/>
      <c r="AO126" s="225"/>
      <c r="AP126" s="168"/>
      <c r="AQ126" s="168"/>
      <c r="AR126" s="168"/>
      <c r="AS126" s="166"/>
      <c r="AT126" s="183">
        <v>0</v>
      </c>
      <c r="AU126" s="169">
        <v>0</v>
      </c>
      <c r="AV126" s="173"/>
      <c r="AX126" s="228"/>
      <c r="AY126" s="229"/>
      <c r="AZ126" s="229"/>
      <c r="BA126" s="229"/>
      <c r="BB126" s="229"/>
      <c r="BC126" s="230"/>
      <c r="BE126" s="231">
        <v>2.5</v>
      </c>
      <c r="BF126" s="183">
        <v>5</v>
      </c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3</v>
      </c>
      <c r="BQ126" s="225"/>
      <c r="BR126" s="225"/>
      <c r="BS126" s="168"/>
      <c r="BT126" s="168"/>
      <c r="BU126" s="168"/>
      <c r="BV126" s="166"/>
      <c r="BW126" s="183">
        <v>0</v>
      </c>
      <c r="BX126" s="169">
        <v>0</v>
      </c>
      <c r="BY126" s="184"/>
      <c r="CA126" s="185">
        <v>0.5</v>
      </c>
      <c r="CB126" s="232" t="s">
        <v>426</v>
      </c>
      <c r="CC126" s="187"/>
      <c r="CD126" s="188">
        <v>0</v>
      </c>
      <c r="CE126" s="233">
        <v>0</v>
      </c>
      <c r="CF126" s="190"/>
      <c r="CG126" s="191">
        <v>2.7</v>
      </c>
      <c r="CH126" s="234" t="s">
        <v>426</v>
      </c>
      <c r="CI126" s="190"/>
      <c r="CJ126" s="235">
        <v>0.9</v>
      </c>
      <c r="CL126" s="236"/>
      <c r="CM126" s="237"/>
      <c r="CN126" s="238"/>
      <c r="CO126">
        <v>0</v>
      </c>
      <c r="CP126" s="239"/>
      <c r="CQ126" s="240"/>
      <c r="CR126" s="240"/>
      <c r="CS126" s="240"/>
      <c r="CT126" s="241"/>
      <c r="CU126" s="242">
        <v>0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2.8</v>
      </c>
      <c r="DS126" s="397">
        <v>0.5</v>
      </c>
      <c r="DT126" s="397"/>
      <c r="DU126" s="398"/>
      <c r="DV126" s="391"/>
      <c r="DW126" s="253">
        <v>1.9</v>
      </c>
      <c r="DX126" s="399">
        <v>0</v>
      </c>
      <c r="DY126" s="399"/>
      <c r="DZ126" s="400"/>
      <c r="EA126" s="391"/>
      <c r="EB126" s="401">
        <v>2.5</v>
      </c>
      <c r="EC126" s="402">
        <v>2.7</v>
      </c>
      <c r="ED126" s="402"/>
      <c r="EE126" s="403"/>
    </row>
    <row r="127" spans="1:135" x14ac:dyDescent="0.3">
      <c r="A127" s="20">
        <f t="shared" si="3"/>
        <v>70311</v>
      </c>
      <c r="B127" s="456" t="s">
        <v>98</v>
      </c>
      <c r="C127" s="457" t="s">
        <v>349</v>
      </c>
      <c r="D127" s="457" t="s">
        <v>107</v>
      </c>
      <c r="E127" s="457">
        <v>0</v>
      </c>
      <c r="F127" s="266"/>
      <c r="G127" s="268"/>
      <c r="H127" s="268"/>
      <c r="I127" s="268"/>
      <c r="J127" s="268"/>
      <c r="K127" s="268"/>
      <c r="L127" s="268"/>
      <c r="M127" s="268"/>
      <c r="N127" s="268"/>
      <c r="O127" s="224"/>
      <c r="P127" s="167">
        <v>0</v>
      </c>
      <c r="Q127" s="266">
        <v>3.8</v>
      </c>
      <c r="R127" s="269">
        <v>1</v>
      </c>
      <c r="S127" s="269"/>
      <c r="T127" s="169"/>
      <c r="U127" s="169"/>
      <c r="V127" s="169"/>
      <c r="W127" s="166"/>
      <c r="X127" s="183">
        <v>0</v>
      </c>
      <c r="Y127" s="169">
        <v>0</v>
      </c>
      <c r="Z127" s="170"/>
      <c r="AB127" s="266"/>
      <c r="AC127" s="268"/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0</v>
      </c>
      <c r="AN127" s="269"/>
      <c r="AO127" s="269"/>
      <c r="AP127" s="169"/>
      <c r="AQ127" s="169"/>
      <c r="AR127" s="169"/>
      <c r="AS127" s="166"/>
      <c r="AT127" s="183">
        <v>0</v>
      </c>
      <c r="AU127" s="169">
        <v>0</v>
      </c>
      <c r="AV127" s="173"/>
      <c r="AX127" s="228"/>
      <c r="AY127" s="229"/>
      <c r="AZ127" s="229"/>
      <c r="BA127" s="229"/>
      <c r="BB127" s="229"/>
      <c r="BC127" s="230"/>
      <c r="BE127" s="270">
        <v>1</v>
      </c>
      <c r="BF127" s="268">
        <v>4</v>
      </c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/>
      <c r="BR127" s="269"/>
      <c r="BS127" s="169"/>
      <c r="BT127" s="169"/>
      <c r="BU127" s="169"/>
      <c r="BV127" s="166"/>
      <c r="BW127" s="183">
        <v>0</v>
      </c>
      <c r="BX127" s="169">
        <v>0</v>
      </c>
      <c r="BY127" s="184"/>
      <c r="CA127" s="185">
        <v>1.2</v>
      </c>
      <c r="CB127" s="232" t="s">
        <v>426</v>
      </c>
      <c r="CC127" s="187"/>
      <c r="CD127" s="188">
        <v>0</v>
      </c>
      <c r="CE127" s="233">
        <v>0</v>
      </c>
      <c r="CF127" s="190"/>
      <c r="CG127" s="191">
        <v>1.4</v>
      </c>
      <c r="CH127" s="234" t="s">
        <v>426</v>
      </c>
      <c r="CI127" s="190"/>
      <c r="CJ127" s="235">
        <v>1.2</v>
      </c>
      <c r="CL127" s="236"/>
      <c r="CM127" s="237"/>
      <c r="CN127" s="238"/>
      <c r="CO127">
        <v>0</v>
      </c>
      <c r="CP127" s="239"/>
      <c r="CQ127" s="240"/>
      <c r="CR127" s="240"/>
      <c r="CS127" s="240"/>
      <c r="CT127" s="241"/>
      <c r="CU127" s="242">
        <v>0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1.2</v>
      </c>
      <c r="DT127" s="397"/>
      <c r="DU127" s="398"/>
      <c r="DV127" s="391"/>
      <c r="DW127" s="253">
        <v>3.3</v>
      </c>
      <c r="DX127" s="399">
        <v>0</v>
      </c>
      <c r="DY127" s="399"/>
      <c r="DZ127" s="400"/>
      <c r="EA127" s="391"/>
      <c r="EB127" s="401">
        <v>3.3</v>
      </c>
      <c r="EC127" s="402">
        <v>1.4</v>
      </c>
      <c r="ED127" s="402"/>
      <c r="EE127" s="403"/>
    </row>
    <row r="128" spans="1:135" x14ac:dyDescent="0.3">
      <c r="A128" s="20">
        <f t="shared" si="3"/>
        <v>70312</v>
      </c>
      <c r="B128" s="456" t="s">
        <v>350</v>
      </c>
      <c r="C128" s="457" t="s">
        <v>55</v>
      </c>
      <c r="D128" s="457" t="s">
        <v>81</v>
      </c>
      <c r="E128" s="457">
        <v>0</v>
      </c>
      <c r="F128" s="223"/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0</v>
      </c>
      <c r="Q128" s="223">
        <v>3.8</v>
      </c>
      <c r="R128" s="225">
        <v>1</v>
      </c>
      <c r="S128" s="225"/>
      <c r="T128" s="168"/>
      <c r="U128" s="168"/>
      <c r="V128" s="168"/>
      <c r="W128" s="166"/>
      <c r="X128" s="183">
        <v>0</v>
      </c>
      <c r="Y128" s="169">
        <v>0</v>
      </c>
      <c r="Z128" s="170"/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0</v>
      </c>
      <c r="AU128" s="169">
        <v>0</v>
      </c>
      <c r="AV128" s="173"/>
      <c r="AX128" s="228"/>
      <c r="AY128" s="229"/>
      <c r="AZ128" s="229"/>
      <c r="BA128" s="229"/>
      <c r="BB128" s="229"/>
      <c r="BC128" s="230"/>
      <c r="BE128" s="231">
        <v>5</v>
      </c>
      <c r="BF128" s="183">
        <v>5</v>
      </c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/>
      <c r="BR128" s="225"/>
      <c r="BS128" s="168"/>
      <c r="BT128" s="168"/>
      <c r="BU128" s="168"/>
      <c r="BV128" s="166"/>
      <c r="BW128" s="183">
        <v>0</v>
      </c>
      <c r="BX128" s="169">
        <v>0</v>
      </c>
      <c r="BY128" s="184"/>
      <c r="CA128" s="185">
        <v>1.2</v>
      </c>
      <c r="CB128" s="232" t="s">
        <v>426</v>
      </c>
      <c r="CC128" s="187"/>
      <c r="CD128" s="188">
        <v>0</v>
      </c>
      <c r="CE128" s="233">
        <v>0</v>
      </c>
      <c r="CF128" s="190"/>
      <c r="CG128" s="191">
        <v>2.4</v>
      </c>
      <c r="CH128" s="234" t="s">
        <v>426</v>
      </c>
      <c r="CI128" s="190"/>
      <c r="CJ128" s="235">
        <v>1.4</v>
      </c>
      <c r="CL128" s="236"/>
      <c r="CM128" s="237"/>
      <c r="CN128" s="238"/>
      <c r="CO128">
        <v>0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1.2</v>
      </c>
      <c r="DT128" s="397"/>
      <c r="DU128" s="398"/>
      <c r="DV128" s="391"/>
      <c r="DW128" s="253">
        <v>1.6</v>
      </c>
      <c r="DX128" s="399">
        <v>0</v>
      </c>
      <c r="DY128" s="399"/>
      <c r="DZ128" s="400"/>
      <c r="EA128" s="391"/>
      <c r="EB128" s="401">
        <v>1.6</v>
      </c>
      <c r="EC128" s="402">
        <v>2.4</v>
      </c>
      <c r="ED128" s="402"/>
      <c r="EE128" s="403"/>
    </row>
    <row r="129" spans="1:135" x14ac:dyDescent="0.3">
      <c r="A129" s="20">
        <f t="shared" si="3"/>
        <v>70313</v>
      </c>
      <c r="B129" s="456" t="s">
        <v>144</v>
      </c>
      <c r="C129" s="457" t="s">
        <v>77</v>
      </c>
      <c r="D129" s="457" t="s">
        <v>155</v>
      </c>
      <c r="E129" s="457" t="s">
        <v>156</v>
      </c>
      <c r="F129" s="223"/>
      <c r="G129" s="183"/>
      <c r="H129" s="183"/>
      <c r="I129" s="183"/>
      <c r="J129" s="183"/>
      <c r="K129" s="183"/>
      <c r="L129" s="183"/>
      <c r="M129" s="183"/>
      <c r="N129" s="183"/>
      <c r="O129" s="224"/>
      <c r="P129" s="167">
        <v>0</v>
      </c>
      <c r="Q129" s="223">
        <v>3.8</v>
      </c>
      <c r="R129" s="225">
        <v>1</v>
      </c>
      <c r="S129" s="225"/>
      <c r="T129" s="168"/>
      <c r="U129" s="168"/>
      <c r="V129" s="168"/>
      <c r="W129" s="166"/>
      <c r="X129" s="183">
        <v>0</v>
      </c>
      <c r="Y129" s="169">
        <v>0</v>
      </c>
      <c r="Z129" s="170"/>
      <c r="AB129" s="223"/>
      <c r="AC129" s="183"/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0</v>
      </c>
      <c r="AN129" s="225"/>
      <c r="AO129" s="225"/>
      <c r="AP129" s="168"/>
      <c r="AQ129" s="168"/>
      <c r="AR129" s="168"/>
      <c r="AS129" s="166"/>
      <c r="AT129" s="183">
        <v>0</v>
      </c>
      <c r="AU129" s="169">
        <v>0</v>
      </c>
      <c r="AV129" s="173"/>
      <c r="AX129" s="228"/>
      <c r="AY129" s="229"/>
      <c r="AZ129" s="229"/>
      <c r="BA129" s="229"/>
      <c r="BB129" s="229"/>
      <c r="BC129" s="230"/>
      <c r="BE129" s="231">
        <v>5</v>
      </c>
      <c r="BF129" s="183">
        <v>5</v>
      </c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3.8</v>
      </c>
      <c r="BQ129" s="225"/>
      <c r="BR129" s="225"/>
      <c r="BS129" s="168"/>
      <c r="BT129" s="168"/>
      <c r="BU129" s="168"/>
      <c r="BV129" s="166"/>
      <c r="BW129" s="183">
        <v>0</v>
      </c>
      <c r="BX129" s="169">
        <v>0</v>
      </c>
      <c r="BY129" s="184"/>
      <c r="CA129" s="185">
        <v>1.2</v>
      </c>
      <c r="CB129" s="232" t="s">
        <v>426</v>
      </c>
      <c r="CC129" s="187"/>
      <c r="CD129" s="188">
        <v>0</v>
      </c>
      <c r="CE129" s="233">
        <v>0</v>
      </c>
      <c r="CF129" s="190"/>
      <c r="CG129" s="191">
        <v>3.5</v>
      </c>
      <c r="CH129" s="234" t="s">
        <v>430</v>
      </c>
      <c r="CI129" s="190"/>
      <c r="CJ129" s="235">
        <v>1.7</v>
      </c>
      <c r="CL129" s="236"/>
      <c r="CM129" s="237"/>
      <c r="CN129" s="238"/>
      <c r="CO129">
        <v>0</v>
      </c>
      <c r="CP129" s="239"/>
      <c r="CQ129" s="240"/>
      <c r="CR129" s="240"/>
      <c r="CS129" s="240"/>
      <c r="CT129" s="241"/>
      <c r="CU129" s="242">
        <v>0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1.2</v>
      </c>
      <c r="DT129" s="397"/>
      <c r="DU129" s="398"/>
      <c r="DV129" s="391"/>
      <c r="DW129" s="253">
        <v>1.8</v>
      </c>
      <c r="DX129" s="399">
        <v>0</v>
      </c>
      <c r="DY129" s="399"/>
      <c r="DZ129" s="400"/>
      <c r="EA129" s="391"/>
      <c r="EB129" s="401">
        <v>1.8</v>
      </c>
      <c r="EC129" s="402">
        <v>3.5</v>
      </c>
      <c r="ED129" s="402"/>
      <c r="EE129" s="403"/>
    </row>
    <row r="130" spans="1:135" x14ac:dyDescent="0.3">
      <c r="A130" s="20">
        <f t="shared" si="3"/>
        <v>70314</v>
      </c>
      <c r="B130" s="456" t="s">
        <v>127</v>
      </c>
      <c r="C130" s="457" t="s">
        <v>45</v>
      </c>
      <c r="D130" s="457" t="s">
        <v>102</v>
      </c>
      <c r="E130" s="457">
        <v>0</v>
      </c>
      <c r="F130" s="223"/>
      <c r="G130" s="183"/>
      <c r="H130" s="183"/>
      <c r="I130" s="183"/>
      <c r="J130" s="183"/>
      <c r="K130" s="183"/>
      <c r="L130" s="183"/>
      <c r="M130" s="183"/>
      <c r="N130" s="183"/>
      <c r="O130" s="224"/>
      <c r="P130" s="167">
        <v>0</v>
      </c>
      <c r="Q130" s="223">
        <v>3.8</v>
      </c>
      <c r="R130" s="225">
        <v>1</v>
      </c>
      <c r="S130" s="225"/>
      <c r="T130" s="168"/>
      <c r="U130" s="168"/>
      <c r="V130" s="168"/>
      <c r="W130" s="166"/>
      <c r="X130" s="183">
        <v>0</v>
      </c>
      <c r="Y130" s="169">
        <v>0</v>
      </c>
      <c r="Z130" s="170"/>
      <c r="AB130" s="223"/>
      <c r="AC130" s="183"/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0</v>
      </c>
      <c r="AN130" s="225"/>
      <c r="AO130" s="225"/>
      <c r="AP130" s="168"/>
      <c r="AQ130" s="168"/>
      <c r="AR130" s="168"/>
      <c r="AS130" s="166"/>
      <c r="AT130" s="183">
        <v>0</v>
      </c>
      <c r="AU130" s="169">
        <v>0</v>
      </c>
      <c r="AV130" s="173"/>
      <c r="AX130" s="228"/>
      <c r="AY130" s="229"/>
      <c r="AZ130" s="229"/>
      <c r="BA130" s="229"/>
      <c r="BB130" s="229"/>
      <c r="BC130" s="230"/>
      <c r="BE130" s="231">
        <v>5</v>
      </c>
      <c r="BF130" s="183">
        <v>3.5</v>
      </c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3.8</v>
      </c>
      <c r="BQ130" s="225"/>
      <c r="BR130" s="225"/>
      <c r="BS130" s="168"/>
      <c r="BT130" s="168"/>
      <c r="BU130" s="168"/>
      <c r="BV130" s="166"/>
      <c r="BW130" s="183">
        <v>0</v>
      </c>
      <c r="BX130" s="169">
        <v>0</v>
      </c>
      <c r="BY130" s="184"/>
      <c r="CA130" s="185">
        <v>1.2</v>
      </c>
      <c r="CB130" s="232" t="s">
        <v>426</v>
      </c>
      <c r="CC130" s="187"/>
      <c r="CD130" s="188">
        <v>0</v>
      </c>
      <c r="CE130" s="233">
        <v>0</v>
      </c>
      <c r="CF130" s="190"/>
      <c r="CG130" s="191">
        <v>3.2</v>
      </c>
      <c r="CH130" s="234" t="s">
        <v>430</v>
      </c>
      <c r="CI130" s="190"/>
      <c r="CJ130" s="235">
        <v>1.6</v>
      </c>
      <c r="CL130" s="236"/>
      <c r="CM130" s="237"/>
      <c r="CN130" s="238"/>
      <c r="CO130">
        <v>0</v>
      </c>
      <c r="CP130" s="239"/>
      <c r="CQ130" s="240"/>
      <c r="CR130" s="240"/>
      <c r="CS130" s="240"/>
      <c r="CT130" s="241"/>
      <c r="CU130" s="242">
        <v>0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3.4</v>
      </c>
      <c r="DS130" s="397">
        <v>1.2</v>
      </c>
      <c r="DT130" s="397"/>
      <c r="DU130" s="398"/>
      <c r="DV130" s="391"/>
      <c r="DW130" s="253">
        <v>3.7</v>
      </c>
      <c r="DX130" s="399">
        <v>0</v>
      </c>
      <c r="DY130" s="399"/>
      <c r="DZ130" s="400"/>
      <c r="EA130" s="391"/>
      <c r="EB130" s="401">
        <v>4.3</v>
      </c>
      <c r="EC130" s="402">
        <v>3.2</v>
      </c>
      <c r="ED130" s="402"/>
      <c r="EE130" s="403"/>
    </row>
    <row r="131" spans="1:135" x14ac:dyDescent="0.3">
      <c r="A131" s="20">
        <f t="shared" si="3"/>
        <v>70315</v>
      </c>
      <c r="B131" s="456" t="s">
        <v>145</v>
      </c>
      <c r="C131" s="457" t="s">
        <v>351</v>
      </c>
      <c r="D131" s="457" t="s">
        <v>33</v>
      </c>
      <c r="E131" s="457">
        <v>0</v>
      </c>
      <c r="F131" s="223"/>
      <c r="G131" s="183"/>
      <c r="H131" s="183"/>
      <c r="I131" s="183"/>
      <c r="J131" s="183"/>
      <c r="K131" s="183"/>
      <c r="L131" s="183"/>
      <c r="M131" s="183"/>
      <c r="N131" s="183"/>
      <c r="O131" s="224"/>
      <c r="P131" s="167">
        <v>0</v>
      </c>
      <c r="Q131" s="223">
        <v>4</v>
      </c>
      <c r="R131" s="225">
        <v>1</v>
      </c>
      <c r="S131" s="225"/>
      <c r="T131" s="168"/>
      <c r="U131" s="168"/>
      <c r="V131" s="168"/>
      <c r="W131" s="166"/>
      <c r="X131" s="183">
        <v>0</v>
      </c>
      <c r="Y131" s="169">
        <v>0</v>
      </c>
      <c r="Z131" s="170"/>
      <c r="AB131" s="223"/>
      <c r="AC131" s="183"/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0</v>
      </c>
      <c r="AN131" s="225"/>
      <c r="AO131" s="225"/>
      <c r="AP131" s="168"/>
      <c r="AQ131" s="168"/>
      <c r="AR131" s="168"/>
      <c r="AS131" s="166"/>
      <c r="AT131" s="183">
        <v>0</v>
      </c>
      <c r="AU131" s="169">
        <v>0</v>
      </c>
      <c r="AV131" s="173"/>
      <c r="AX131" s="228"/>
      <c r="AY131" s="229"/>
      <c r="AZ131" s="229"/>
      <c r="BA131" s="229"/>
      <c r="BB131" s="229"/>
      <c r="BC131" s="230"/>
      <c r="BE131" s="231">
        <v>5</v>
      </c>
      <c r="BF131" s="183">
        <v>5</v>
      </c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/>
      <c r="BR131" s="225"/>
      <c r="BS131" s="168"/>
      <c r="BT131" s="168"/>
      <c r="BU131" s="168"/>
      <c r="BV131" s="166"/>
      <c r="BW131" s="183">
        <v>0</v>
      </c>
      <c r="BX131" s="169">
        <v>0</v>
      </c>
      <c r="BY131" s="184"/>
      <c r="CA131" s="185">
        <v>1.3</v>
      </c>
      <c r="CB131" s="232" t="s">
        <v>426</v>
      </c>
      <c r="CC131" s="187"/>
      <c r="CD131" s="188">
        <v>0</v>
      </c>
      <c r="CE131" s="233">
        <v>0</v>
      </c>
      <c r="CF131" s="190"/>
      <c r="CG131" s="191">
        <v>2.4</v>
      </c>
      <c r="CH131" s="234" t="s">
        <v>426</v>
      </c>
      <c r="CI131" s="190"/>
      <c r="CJ131" s="235">
        <v>1.5</v>
      </c>
      <c r="CL131" s="236"/>
      <c r="CM131" s="237"/>
      <c r="CN131" s="238"/>
      <c r="CO131">
        <v>0</v>
      </c>
      <c r="CP131" s="239"/>
      <c r="CQ131" s="240"/>
      <c r="CR131" s="240"/>
      <c r="CS131" s="240"/>
      <c r="CT131" s="241"/>
      <c r="CU131" s="242">
        <v>0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1.3</v>
      </c>
      <c r="DT131" s="397"/>
      <c r="DU131" s="398"/>
      <c r="DV131" s="391"/>
      <c r="DW131" s="253">
        <v>1.9</v>
      </c>
      <c r="DX131" s="399">
        <v>0</v>
      </c>
      <c r="DY131" s="399"/>
      <c r="DZ131" s="400"/>
      <c r="EA131" s="391"/>
      <c r="EB131" s="401">
        <v>2.4</v>
      </c>
      <c r="EC131" s="402">
        <v>2.4</v>
      </c>
      <c r="ED131" s="402"/>
      <c r="EE131" s="403"/>
    </row>
    <row r="132" spans="1:135" x14ac:dyDescent="0.3">
      <c r="A132" s="20">
        <f t="shared" si="3"/>
        <v>70316</v>
      </c>
      <c r="B132" s="456" t="s">
        <v>145</v>
      </c>
      <c r="C132" s="457" t="s">
        <v>58</v>
      </c>
      <c r="D132" s="457" t="s">
        <v>352</v>
      </c>
      <c r="E132" s="457">
        <v>0</v>
      </c>
      <c r="F132" s="223"/>
      <c r="G132" s="183"/>
      <c r="H132" s="183"/>
      <c r="I132" s="183"/>
      <c r="J132" s="183"/>
      <c r="K132" s="183"/>
      <c r="L132" s="183"/>
      <c r="M132" s="183"/>
      <c r="N132" s="183"/>
      <c r="O132" s="224"/>
      <c r="P132" s="167">
        <v>0</v>
      </c>
      <c r="Q132" s="223">
        <v>1</v>
      </c>
      <c r="R132" s="225">
        <v>1</v>
      </c>
      <c r="S132" s="225"/>
      <c r="T132" s="168"/>
      <c r="U132" s="168"/>
      <c r="V132" s="168"/>
      <c r="W132" s="166"/>
      <c r="X132" s="183">
        <v>0</v>
      </c>
      <c r="Y132" s="169">
        <v>0</v>
      </c>
      <c r="Z132" s="170"/>
      <c r="AB132" s="223"/>
      <c r="AC132" s="183"/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0</v>
      </c>
      <c r="AN132" s="225"/>
      <c r="AO132" s="225"/>
      <c r="AP132" s="168"/>
      <c r="AQ132" s="168"/>
      <c r="AR132" s="168"/>
      <c r="AS132" s="166"/>
      <c r="AT132" s="183">
        <v>0</v>
      </c>
      <c r="AU132" s="169">
        <v>0</v>
      </c>
      <c r="AV132" s="173"/>
      <c r="AX132" s="228"/>
      <c r="AY132" s="229"/>
      <c r="AZ132" s="229"/>
      <c r="BA132" s="229"/>
      <c r="BB132" s="229"/>
      <c r="BC132" s="230"/>
      <c r="BE132" s="231">
        <v>1</v>
      </c>
      <c r="BF132" s="183">
        <v>1</v>
      </c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/>
      <c r="BR132" s="225"/>
      <c r="BS132" s="168"/>
      <c r="BT132" s="168"/>
      <c r="BU132" s="168"/>
      <c r="BV132" s="166"/>
      <c r="BW132" s="183">
        <v>0</v>
      </c>
      <c r="BX132" s="169">
        <v>0</v>
      </c>
      <c r="BY132" s="184"/>
      <c r="CA132" s="185">
        <v>0.5</v>
      </c>
      <c r="CB132" s="232" t="s">
        <v>426</v>
      </c>
      <c r="CC132" s="187"/>
      <c r="CD132" s="188">
        <v>0</v>
      </c>
      <c r="CE132" s="233">
        <v>0</v>
      </c>
      <c r="CF132" s="190"/>
      <c r="CG132" s="191">
        <v>0.8</v>
      </c>
      <c r="CH132" s="234" t="s">
        <v>426</v>
      </c>
      <c r="CI132" s="190"/>
      <c r="CJ132" s="235">
        <v>0.6</v>
      </c>
      <c r="CL132" s="236"/>
      <c r="CM132" s="237"/>
      <c r="CN132" s="238"/>
      <c r="CO132">
        <v>0</v>
      </c>
      <c r="CP132" s="239"/>
      <c r="CQ132" s="240"/>
      <c r="CR132" s="240"/>
      <c r="CS132" s="240"/>
      <c r="CT132" s="241"/>
      <c r="CU132" s="242">
        <v>0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2.5</v>
      </c>
      <c r="DS132" s="397">
        <v>0.5</v>
      </c>
      <c r="DT132" s="397"/>
      <c r="DU132" s="398"/>
      <c r="DV132" s="391"/>
      <c r="DW132" s="253">
        <v>2.4</v>
      </c>
      <c r="DX132" s="399">
        <v>0</v>
      </c>
      <c r="DY132" s="399"/>
      <c r="DZ132" s="400"/>
      <c r="EA132" s="391"/>
      <c r="EB132" s="401">
        <v>3</v>
      </c>
      <c r="EC132" s="402">
        <v>0.8</v>
      </c>
      <c r="ED132" s="402"/>
      <c r="EE132" s="403"/>
    </row>
    <row r="133" spans="1:135" x14ac:dyDescent="0.3">
      <c r="A133" s="20">
        <f t="shared" si="3"/>
        <v>70317</v>
      </c>
      <c r="B133" s="456" t="s">
        <v>145</v>
      </c>
      <c r="C133" s="457" t="s">
        <v>58</v>
      </c>
      <c r="D133" s="457" t="s">
        <v>137</v>
      </c>
      <c r="E133" s="457" t="s">
        <v>161</v>
      </c>
      <c r="F133" s="223"/>
      <c r="G133" s="183"/>
      <c r="H133" s="183"/>
      <c r="I133" s="183"/>
      <c r="J133" s="183"/>
      <c r="K133" s="183"/>
      <c r="L133" s="183"/>
      <c r="M133" s="183"/>
      <c r="N133" s="183"/>
      <c r="O133" s="224"/>
      <c r="P133" s="167">
        <v>0</v>
      </c>
      <c r="Q133" s="223">
        <v>1</v>
      </c>
      <c r="R133" s="225">
        <v>1</v>
      </c>
      <c r="S133" s="225"/>
      <c r="T133" s="168"/>
      <c r="U133" s="168"/>
      <c r="V133" s="168"/>
      <c r="W133" s="166"/>
      <c r="X133" s="183">
        <v>0</v>
      </c>
      <c r="Y133" s="169">
        <v>0</v>
      </c>
      <c r="Z133" s="170"/>
      <c r="AB133" s="223"/>
      <c r="AC133" s="183"/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0</v>
      </c>
      <c r="AN133" s="225"/>
      <c r="AO133" s="225"/>
      <c r="AP133" s="168"/>
      <c r="AQ133" s="168"/>
      <c r="AR133" s="168"/>
      <c r="AS133" s="166"/>
      <c r="AT133" s="183">
        <v>0</v>
      </c>
      <c r="AU133" s="169">
        <v>0</v>
      </c>
      <c r="AV133" s="173"/>
      <c r="AX133" s="228"/>
      <c r="AY133" s="229"/>
      <c r="AZ133" s="229"/>
      <c r="BA133" s="229"/>
      <c r="BB133" s="229"/>
      <c r="BC133" s="230"/>
      <c r="BE133" s="231">
        <v>3</v>
      </c>
      <c r="BF133" s="183">
        <v>5</v>
      </c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/>
      <c r="BR133" s="225"/>
      <c r="BS133" s="168"/>
      <c r="BT133" s="168"/>
      <c r="BU133" s="168"/>
      <c r="BV133" s="166"/>
      <c r="BW133" s="183">
        <v>0</v>
      </c>
      <c r="BX133" s="169">
        <v>0</v>
      </c>
      <c r="BY133" s="184"/>
      <c r="CA133" s="185">
        <v>0.5</v>
      </c>
      <c r="CB133" s="232" t="s">
        <v>426</v>
      </c>
      <c r="CC133" s="187"/>
      <c r="CD133" s="188">
        <v>0</v>
      </c>
      <c r="CE133" s="233">
        <v>0</v>
      </c>
      <c r="CF133" s="190"/>
      <c r="CG133" s="191">
        <v>2</v>
      </c>
      <c r="CH133" s="234" t="s">
        <v>426</v>
      </c>
      <c r="CI133" s="190"/>
      <c r="CJ133" s="235">
        <v>0.8</v>
      </c>
      <c r="CL133" s="236"/>
      <c r="CM133" s="237"/>
      <c r="CN133" s="238"/>
      <c r="CO133">
        <v>0</v>
      </c>
      <c r="CP133" s="239"/>
      <c r="CQ133" s="240"/>
      <c r="CR133" s="240"/>
      <c r="CS133" s="240"/>
      <c r="CT133" s="241"/>
      <c r="CU133" s="242">
        <v>0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2.2000000000000002</v>
      </c>
      <c r="DS133" s="397">
        <v>0.5</v>
      </c>
      <c r="DT133" s="397"/>
      <c r="DU133" s="398"/>
      <c r="DV133" s="391"/>
      <c r="DW133" s="253">
        <v>1.8</v>
      </c>
      <c r="DX133" s="399">
        <v>0</v>
      </c>
      <c r="DY133" s="399"/>
      <c r="DZ133" s="400"/>
      <c r="EA133" s="391"/>
      <c r="EB133" s="401">
        <v>2.7</v>
      </c>
      <c r="EC133" s="402">
        <v>2</v>
      </c>
      <c r="ED133" s="402"/>
      <c r="EE133" s="403"/>
    </row>
    <row r="134" spans="1:135" x14ac:dyDescent="0.3">
      <c r="A134" s="20">
        <f t="shared" si="3"/>
        <v>70318</v>
      </c>
      <c r="B134" s="456" t="s">
        <v>104</v>
      </c>
      <c r="C134" s="457" t="s">
        <v>57</v>
      </c>
      <c r="D134" s="457" t="s">
        <v>22</v>
      </c>
      <c r="E134" s="457" t="s">
        <v>124</v>
      </c>
      <c r="F134" s="223"/>
      <c r="G134" s="183"/>
      <c r="H134" s="183"/>
      <c r="I134" s="183"/>
      <c r="J134" s="183"/>
      <c r="K134" s="183"/>
      <c r="L134" s="183"/>
      <c r="M134" s="183"/>
      <c r="N134" s="183"/>
      <c r="O134" s="224"/>
      <c r="P134" s="167">
        <v>0</v>
      </c>
      <c r="Q134" s="223">
        <v>5</v>
      </c>
      <c r="R134" s="225">
        <v>3</v>
      </c>
      <c r="S134" s="225"/>
      <c r="T134" s="168"/>
      <c r="U134" s="168"/>
      <c r="V134" s="168"/>
      <c r="W134" s="166"/>
      <c r="X134" s="183">
        <v>0</v>
      </c>
      <c r="Y134" s="169">
        <v>0</v>
      </c>
      <c r="Z134" s="170"/>
      <c r="AB134" s="223"/>
      <c r="AC134" s="183"/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0</v>
      </c>
      <c r="AN134" s="225"/>
      <c r="AO134" s="225"/>
      <c r="AP134" s="168"/>
      <c r="AQ134" s="168"/>
      <c r="AR134" s="168"/>
      <c r="AS134" s="166"/>
      <c r="AT134" s="183">
        <v>0</v>
      </c>
      <c r="AU134" s="169">
        <v>0</v>
      </c>
      <c r="AV134" s="173"/>
      <c r="AX134" s="228"/>
      <c r="AY134" s="229"/>
      <c r="AZ134" s="229"/>
      <c r="BA134" s="229"/>
      <c r="BB134" s="229"/>
      <c r="BC134" s="230"/>
      <c r="BE134" s="231">
        <v>5</v>
      </c>
      <c r="BF134" s="183">
        <v>5</v>
      </c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/>
      <c r="BR134" s="225"/>
      <c r="BS134" s="168"/>
      <c r="BT134" s="168"/>
      <c r="BU134" s="168"/>
      <c r="BV134" s="166"/>
      <c r="BW134" s="183">
        <v>0</v>
      </c>
      <c r="BX134" s="169">
        <v>0</v>
      </c>
      <c r="BY134" s="184"/>
      <c r="CA134" s="185">
        <v>2</v>
      </c>
      <c r="CB134" s="232" t="s">
        <v>426</v>
      </c>
      <c r="CC134" s="187"/>
      <c r="CD134" s="188">
        <v>0</v>
      </c>
      <c r="CE134" s="233">
        <v>0</v>
      </c>
      <c r="CF134" s="190"/>
      <c r="CG134" s="191">
        <v>3.6</v>
      </c>
      <c r="CH134" s="234" t="s">
        <v>430</v>
      </c>
      <c r="CI134" s="190"/>
      <c r="CJ134" s="235">
        <v>2.2999999999999998</v>
      </c>
      <c r="CL134" s="236"/>
      <c r="CM134" s="237"/>
      <c r="CN134" s="238"/>
      <c r="CO134">
        <v>0</v>
      </c>
      <c r="CP134" s="239"/>
      <c r="CQ134" s="240"/>
      <c r="CR134" s="240"/>
      <c r="CS134" s="240"/>
      <c r="CT134" s="241"/>
      <c r="CU134" s="242">
        <v>0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2.8</v>
      </c>
      <c r="DS134" s="397">
        <v>2</v>
      </c>
      <c r="DT134" s="397"/>
      <c r="DU134" s="398"/>
      <c r="DV134" s="391"/>
      <c r="DW134" s="253">
        <v>4</v>
      </c>
      <c r="DX134" s="399">
        <v>0</v>
      </c>
      <c r="DY134" s="399"/>
      <c r="DZ134" s="400"/>
      <c r="EA134" s="391"/>
      <c r="EB134" s="401">
        <v>4.5999999999999996</v>
      </c>
      <c r="EC134" s="402">
        <v>3.6</v>
      </c>
      <c r="ED134" s="402"/>
      <c r="EE134" s="403"/>
    </row>
    <row r="135" spans="1:135" x14ac:dyDescent="0.3">
      <c r="A135" s="20">
        <f t="shared" si="3"/>
        <v>70319</v>
      </c>
      <c r="B135" s="456" t="s">
        <v>117</v>
      </c>
      <c r="C135" s="457" t="s">
        <v>353</v>
      </c>
      <c r="D135" s="457" t="s">
        <v>75</v>
      </c>
      <c r="E135" s="457" t="s">
        <v>170</v>
      </c>
      <c r="F135" s="223"/>
      <c r="G135" s="183"/>
      <c r="H135" s="183"/>
      <c r="I135" s="183"/>
      <c r="J135" s="183"/>
      <c r="K135" s="183"/>
      <c r="L135" s="183"/>
      <c r="M135" s="183"/>
      <c r="N135" s="183"/>
      <c r="O135" s="224"/>
      <c r="P135" s="167">
        <v>0</v>
      </c>
      <c r="Q135" s="223">
        <v>1</v>
      </c>
      <c r="R135" s="225">
        <v>1</v>
      </c>
      <c r="S135" s="225"/>
      <c r="T135" s="168"/>
      <c r="U135" s="168"/>
      <c r="V135" s="168"/>
      <c r="W135" s="166"/>
      <c r="X135" s="183">
        <v>0</v>
      </c>
      <c r="Y135" s="169">
        <v>0</v>
      </c>
      <c r="Z135" s="170"/>
      <c r="AB135" s="223"/>
      <c r="AC135" s="183"/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0</v>
      </c>
      <c r="AN135" s="225"/>
      <c r="AO135" s="225"/>
      <c r="AP135" s="168"/>
      <c r="AQ135" s="168"/>
      <c r="AR135" s="168"/>
      <c r="AS135" s="166"/>
      <c r="AT135" s="183">
        <v>0</v>
      </c>
      <c r="AU135" s="169">
        <v>0</v>
      </c>
      <c r="AV135" s="173"/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/>
      <c r="BR135" s="225"/>
      <c r="BS135" s="168"/>
      <c r="BT135" s="168"/>
      <c r="BU135" s="168"/>
      <c r="BV135" s="166"/>
      <c r="BW135" s="183">
        <v>0</v>
      </c>
      <c r="BX135" s="169">
        <v>0</v>
      </c>
      <c r="BY135" s="184"/>
      <c r="CA135" s="185">
        <v>0.5</v>
      </c>
      <c r="CB135" s="232" t="s">
        <v>426</v>
      </c>
      <c r="CC135" s="187"/>
      <c r="CD135" s="188">
        <v>0</v>
      </c>
      <c r="CE135" s="233">
        <v>0</v>
      </c>
      <c r="CF135" s="190"/>
      <c r="CG135" s="191">
        <v>0.8</v>
      </c>
      <c r="CH135" s="234" t="s">
        <v>426</v>
      </c>
      <c r="CI135" s="190"/>
      <c r="CJ135" s="235">
        <v>0.6</v>
      </c>
      <c r="CL135" s="236"/>
      <c r="CM135" s="237"/>
      <c r="CN135" s="238"/>
      <c r="CO135">
        <v>0</v>
      </c>
      <c r="CP135" s="239"/>
      <c r="CQ135" s="240"/>
      <c r="CR135" s="240"/>
      <c r="CS135" s="240"/>
      <c r="CT135" s="241"/>
      <c r="CU135" s="242">
        <v>0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0.5</v>
      </c>
      <c r="DT135" s="397"/>
      <c r="DU135" s="398"/>
      <c r="DV135" s="391"/>
      <c r="DW135" s="253">
        <v>1.9</v>
      </c>
      <c r="DX135" s="399">
        <v>0</v>
      </c>
      <c r="DY135" s="399"/>
      <c r="DZ135" s="400"/>
      <c r="EA135" s="391"/>
      <c r="EB135" s="401">
        <v>1.9</v>
      </c>
      <c r="EC135" s="402">
        <v>0.8</v>
      </c>
      <c r="ED135" s="402"/>
      <c r="EE135" s="403"/>
    </row>
    <row r="136" spans="1:135" x14ac:dyDescent="0.3">
      <c r="A136" s="20">
        <f t="shared" si="3"/>
        <v>70320</v>
      </c>
      <c r="B136" s="456" t="s">
        <v>146</v>
      </c>
      <c r="C136" s="457" t="s">
        <v>334</v>
      </c>
      <c r="D136" s="457" t="s">
        <v>175</v>
      </c>
      <c r="E136" s="457" t="s">
        <v>354</v>
      </c>
      <c r="F136" s="223"/>
      <c r="G136" s="183"/>
      <c r="H136" s="183"/>
      <c r="I136" s="183"/>
      <c r="J136" s="183"/>
      <c r="K136" s="183"/>
      <c r="L136" s="183"/>
      <c r="M136" s="183"/>
      <c r="N136" s="183"/>
      <c r="O136" s="224"/>
      <c r="P136" s="167">
        <v>0</v>
      </c>
      <c r="Q136" s="223">
        <v>3.5</v>
      </c>
      <c r="R136" s="225">
        <v>1</v>
      </c>
      <c r="S136" s="225"/>
      <c r="T136" s="168"/>
      <c r="U136" s="168"/>
      <c r="V136" s="168"/>
      <c r="W136" s="166"/>
      <c r="X136" s="183">
        <v>0</v>
      </c>
      <c r="Y136" s="169">
        <v>0</v>
      </c>
      <c r="Z136" s="170"/>
      <c r="AB136" s="223"/>
      <c r="AC136" s="183"/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0</v>
      </c>
      <c r="AN136" s="225"/>
      <c r="AO136" s="225"/>
      <c r="AP136" s="168"/>
      <c r="AQ136" s="168"/>
      <c r="AR136" s="168"/>
      <c r="AS136" s="166"/>
      <c r="AT136" s="183">
        <v>0</v>
      </c>
      <c r="AU136" s="169">
        <v>0</v>
      </c>
      <c r="AV136" s="173"/>
      <c r="AX136" s="228"/>
      <c r="AY136" s="229"/>
      <c r="AZ136" s="229"/>
      <c r="BA136" s="229"/>
      <c r="BB136" s="229"/>
      <c r="BC136" s="230"/>
      <c r="BE136" s="231">
        <v>1</v>
      </c>
      <c r="BF136" s="183">
        <v>5</v>
      </c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/>
      <c r="BR136" s="225"/>
      <c r="BS136" s="168"/>
      <c r="BT136" s="168"/>
      <c r="BU136" s="168"/>
      <c r="BV136" s="166"/>
      <c r="BW136" s="183">
        <v>0</v>
      </c>
      <c r="BX136" s="169">
        <v>0</v>
      </c>
      <c r="BY136" s="184"/>
      <c r="CA136" s="185">
        <v>1.1000000000000001</v>
      </c>
      <c r="CB136" s="232" t="s">
        <v>426</v>
      </c>
      <c r="CC136" s="187"/>
      <c r="CD136" s="188">
        <v>0</v>
      </c>
      <c r="CE136" s="233">
        <v>0</v>
      </c>
      <c r="CF136" s="190"/>
      <c r="CG136" s="191">
        <v>1.6</v>
      </c>
      <c r="CH136" s="234" t="s">
        <v>426</v>
      </c>
      <c r="CI136" s="190"/>
      <c r="CJ136" s="235">
        <v>1.2</v>
      </c>
      <c r="CL136" s="236"/>
      <c r="CM136" s="237"/>
      <c r="CN136" s="238"/>
      <c r="CO136">
        <v>0</v>
      </c>
      <c r="CP136" s="239"/>
      <c r="CQ136" s="240"/>
      <c r="CR136" s="240"/>
      <c r="CS136" s="240"/>
      <c r="CT136" s="241"/>
      <c r="CU136" s="242">
        <v>0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3.3</v>
      </c>
      <c r="DS136" s="397">
        <v>1.1000000000000001</v>
      </c>
      <c r="DT136" s="397"/>
      <c r="DU136" s="398"/>
      <c r="DV136" s="391"/>
      <c r="DW136" s="253">
        <v>4.2</v>
      </c>
      <c r="DX136" s="399">
        <v>0</v>
      </c>
      <c r="DY136" s="399"/>
      <c r="DZ136" s="400"/>
      <c r="EA136" s="391"/>
      <c r="EB136" s="401">
        <v>4</v>
      </c>
      <c r="EC136" s="402">
        <v>1.6</v>
      </c>
      <c r="ED136" s="402"/>
      <c r="EE136" s="403"/>
    </row>
    <row r="137" spans="1:135" x14ac:dyDescent="0.3">
      <c r="A137" s="20">
        <f t="shared" si="3"/>
        <v>70321</v>
      </c>
      <c r="B137" s="456" t="s">
        <v>86</v>
      </c>
      <c r="C137" s="457" t="s">
        <v>355</v>
      </c>
      <c r="D137" s="457" t="s">
        <v>356</v>
      </c>
      <c r="E137" s="457" t="s">
        <v>93</v>
      </c>
      <c r="F137" s="223"/>
      <c r="G137" s="183"/>
      <c r="H137" s="183"/>
      <c r="I137" s="183"/>
      <c r="J137" s="183"/>
      <c r="K137" s="183"/>
      <c r="L137" s="183"/>
      <c r="M137" s="183"/>
      <c r="N137" s="183"/>
      <c r="O137" s="224"/>
      <c r="P137" s="167">
        <v>0</v>
      </c>
      <c r="Q137" s="223">
        <v>4</v>
      </c>
      <c r="R137" s="225">
        <v>3.8</v>
      </c>
      <c r="S137" s="225"/>
      <c r="T137" s="168"/>
      <c r="U137" s="168"/>
      <c r="V137" s="168"/>
      <c r="W137" s="166"/>
      <c r="X137" s="183">
        <v>0</v>
      </c>
      <c r="Y137" s="169">
        <v>0</v>
      </c>
      <c r="Z137" s="170"/>
      <c r="AB137" s="223"/>
      <c r="AC137" s="183"/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0</v>
      </c>
      <c r="AN137" s="225"/>
      <c r="AO137" s="225"/>
      <c r="AP137" s="168"/>
      <c r="AQ137" s="168"/>
      <c r="AR137" s="168"/>
      <c r="AS137" s="166"/>
      <c r="AT137" s="183">
        <v>0</v>
      </c>
      <c r="AU137" s="169">
        <v>0</v>
      </c>
      <c r="AV137" s="173"/>
      <c r="AX137" s="228"/>
      <c r="AY137" s="229"/>
      <c r="AZ137" s="229"/>
      <c r="BA137" s="229"/>
      <c r="BB137" s="229"/>
      <c r="BC137" s="230"/>
      <c r="BE137" s="231">
        <v>5</v>
      </c>
      <c r="BF137" s="183">
        <v>5</v>
      </c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/>
      <c r="BR137" s="225"/>
      <c r="BS137" s="168"/>
      <c r="BT137" s="168"/>
      <c r="BU137" s="168"/>
      <c r="BV137" s="166"/>
      <c r="BW137" s="183">
        <v>0</v>
      </c>
      <c r="BX137" s="169">
        <v>0</v>
      </c>
      <c r="BY137" s="184"/>
      <c r="CA137" s="185">
        <v>2</v>
      </c>
      <c r="CB137" s="232" t="s">
        <v>426</v>
      </c>
      <c r="CC137" s="187"/>
      <c r="CD137" s="188">
        <v>0</v>
      </c>
      <c r="CE137" s="233">
        <v>0</v>
      </c>
      <c r="CF137" s="190"/>
      <c r="CG137" s="191">
        <v>3.6</v>
      </c>
      <c r="CH137" s="234" t="s">
        <v>430</v>
      </c>
      <c r="CI137" s="190"/>
      <c r="CJ137" s="235">
        <v>2.2999999999999998</v>
      </c>
      <c r="CL137" s="236"/>
      <c r="CM137" s="237"/>
      <c r="CN137" s="238"/>
      <c r="CO137">
        <v>0</v>
      </c>
      <c r="CP137" s="239"/>
      <c r="CQ137" s="240"/>
      <c r="CR137" s="240"/>
      <c r="CS137" s="240"/>
      <c r="CT137" s="241"/>
      <c r="CU137" s="242">
        <v>0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3.6</v>
      </c>
      <c r="DS137" s="397">
        <v>2</v>
      </c>
      <c r="DT137" s="397"/>
      <c r="DU137" s="398"/>
      <c r="DV137" s="391"/>
      <c r="DW137" s="253">
        <v>4.2</v>
      </c>
      <c r="DX137" s="399">
        <v>0</v>
      </c>
      <c r="DY137" s="399"/>
      <c r="DZ137" s="400"/>
      <c r="EA137" s="391"/>
      <c r="EB137" s="401">
        <v>3</v>
      </c>
      <c r="EC137" s="402">
        <v>3.6</v>
      </c>
      <c r="ED137" s="402"/>
      <c r="EE137" s="403"/>
    </row>
    <row r="138" spans="1:135" x14ac:dyDescent="0.3">
      <c r="A138" s="20">
        <f t="shared" si="3"/>
        <v>70322</v>
      </c>
      <c r="B138" s="456" t="s">
        <v>357</v>
      </c>
      <c r="C138" s="457" t="s">
        <v>358</v>
      </c>
      <c r="D138" s="457" t="s">
        <v>359</v>
      </c>
      <c r="E138" s="457" t="s">
        <v>98</v>
      </c>
      <c r="F138" s="223"/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0</v>
      </c>
      <c r="Q138" s="223">
        <v>3.8</v>
      </c>
      <c r="R138" s="225">
        <v>1</v>
      </c>
      <c r="S138" s="225"/>
      <c r="T138" s="168"/>
      <c r="U138" s="168"/>
      <c r="V138" s="168"/>
      <c r="W138" s="166"/>
      <c r="X138" s="183">
        <v>0</v>
      </c>
      <c r="Y138" s="169">
        <v>0</v>
      </c>
      <c r="Z138" s="170"/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0</v>
      </c>
      <c r="AU138" s="169">
        <v>0</v>
      </c>
      <c r="AV138" s="173"/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/>
      <c r="BR138" s="225"/>
      <c r="BS138" s="168"/>
      <c r="BT138" s="168"/>
      <c r="BU138" s="168"/>
      <c r="BV138" s="166"/>
      <c r="BW138" s="183">
        <v>0</v>
      </c>
      <c r="BX138" s="169">
        <v>0</v>
      </c>
      <c r="BY138" s="184"/>
      <c r="CA138" s="185">
        <v>1.2</v>
      </c>
      <c r="CB138" s="232" t="s">
        <v>426</v>
      </c>
      <c r="CC138" s="187"/>
      <c r="CD138" s="188">
        <v>0</v>
      </c>
      <c r="CE138" s="233">
        <v>0</v>
      </c>
      <c r="CF138" s="190"/>
      <c r="CG138" s="191">
        <v>0.8</v>
      </c>
      <c r="CH138" s="234" t="s">
        <v>426</v>
      </c>
      <c r="CI138" s="190"/>
      <c r="CJ138" s="235">
        <v>1.1000000000000001</v>
      </c>
      <c r="CL138" s="236"/>
      <c r="CM138" s="237"/>
      <c r="CN138" s="238"/>
      <c r="CO138">
        <v>0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1.2</v>
      </c>
      <c r="DT138" s="397"/>
      <c r="DU138" s="398"/>
      <c r="DV138" s="391"/>
      <c r="DW138" s="253">
        <v>1.8</v>
      </c>
      <c r="DX138" s="399">
        <v>0</v>
      </c>
      <c r="DY138" s="399"/>
      <c r="DZ138" s="400"/>
      <c r="EA138" s="391"/>
      <c r="EB138" s="401">
        <v>1.8</v>
      </c>
      <c r="EC138" s="402">
        <v>0.8</v>
      </c>
      <c r="ED138" s="402"/>
      <c r="EE138" s="403"/>
    </row>
    <row r="139" spans="1:135" x14ac:dyDescent="0.3">
      <c r="A139" s="20">
        <f t="shared" si="3"/>
        <v>70323</v>
      </c>
      <c r="B139" s="456" t="s">
        <v>61</v>
      </c>
      <c r="C139" s="457" t="s">
        <v>145</v>
      </c>
      <c r="D139" s="457" t="s">
        <v>303</v>
      </c>
      <c r="E139" s="457" t="s">
        <v>98</v>
      </c>
      <c r="F139" s="223"/>
      <c r="G139" s="183"/>
      <c r="H139" s="183"/>
      <c r="I139" s="183"/>
      <c r="J139" s="183"/>
      <c r="K139" s="183"/>
      <c r="L139" s="183"/>
      <c r="M139" s="183"/>
      <c r="N139" s="183"/>
      <c r="O139" s="224"/>
      <c r="P139" s="167">
        <v>0</v>
      </c>
      <c r="Q139" s="223">
        <v>4</v>
      </c>
      <c r="R139" s="225">
        <v>3</v>
      </c>
      <c r="S139" s="225"/>
      <c r="T139" s="168"/>
      <c r="U139" s="168"/>
      <c r="V139" s="168"/>
      <c r="W139" s="166"/>
      <c r="X139" s="183">
        <v>0</v>
      </c>
      <c r="Y139" s="169">
        <v>0</v>
      </c>
      <c r="Z139" s="170"/>
      <c r="AB139" s="223"/>
      <c r="AC139" s="183"/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0</v>
      </c>
      <c r="AN139" s="225"/>
      <c r="AO139" s="225"/>
      <c r="AP139" s="168"/>
      <c r="AQ139" s="168"/>
      <c r="AR139" s="168"/>
      <c r="AS139" s="166"/>
      <c r="AT139" s="183">
        <v>0</v>
      </c>
      <c r="AU139" s="169">
        <v>0</v>
      </c>
      <c r="AV139" s="173"/>
      <c r="AX139" s="228"/>
      <c r="AY139" s="229"/>
      <c r="AZ139" s="229"/>
      <c r="BA139" s="229"/>
      <c r="BB139" s="229"/>
      <c r="BC139" s="230"/>
      <c r="BE139" s="231">
        <v>4.5</v>
      </c>
      <c r="BF139" s="183">
        <v>5</v>
      </c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4</v>
      </c>
      <c r="BQ139" s="225"/>
      <c r="BR139" s="225"/>
      <c r="BS139" s="168"/>
      <c r="BT139" s="168"/>
      <c r="BU139" s="168"/>
      <c r="BV139" s="166"/>
      <c r="BW139" s="183">
        <v>0</v>
      </c>
      <c r="BX139" s="169">
        <v>0</v>
      </c>
      <c r="BY139" s="184"/>
      <c r="CA139" s="185">
        <v>1.8</v>
      </c>
      <c r="CB139" s="232" t="s">
        <v>426</v>
      </c>
      <c r="CC139" s="187"/>
      <c r="CD139" s="188">
        <v>0</v>
      </c>
      <c r="CE139" s="233">
        <v>0</v>
      </c>
      <c r="CF139" s="190"/>
      <c r="CG139" s="191">
        <v>3.5</v>
      </c>
      <c r="CH139" s="234" t="s">
        <v>430</v>
      </c>
      <c r="CI139" s="190"/>
      <c r="CJ139" s="235">
        <v>2.1</v>
      </c>
      <c r="CL139" s="236"/>
      <c r="CM139" s="237"/>
      <c r="CN139" s="238"/>
      <c r="CO139">
        <v>0</v>
      </c>
      <c r="CP139" s="239"/>
      <c r="CQ139" s="240"/>
      <c r="CR139" s="240"/>
      <c r="CS139" s="240"/>
      <c r="CT139" s="241"/>
      <c r="CU139" s="242">
        <v>0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3.5</v>
      </c>
      <c r="DS139" s="397">
        <v>1.8</v>
      </c>
      <c r="DT139" s="397"/>
      <c r="DU139" s="398"/>
      <c r="DV139" s="391"/>
      <c r="DW139" s="253">
        <v>4.8</v>
      </c>
      <c r="DX139" s="399">
        <v>0</v>
      </c>
      <c r="DY139" s="399"/>
      <c r="DZ139" s="400"/>
      <c r="EA139" s="391"/>
      <c r="EB139" s="401">
        <v>4.8</v>
      </c>
      <c r="EC139" s="402">
        <v>3.5</v>
      </c>
      <c r="ED139" s="402"/>
      <c r="EE139" s="403"/>
    </row>
    <row r="140" spans="1:135" x14ac:dyDescent="0.3">
      <c r="A140" s="20">
        <f t="shared" si="3"/>
        <v>70324</v>
      </c>
      <c r="B140" s="456" t="s">
        <v>120</v>
      </c>
      <c r="C140" s="457" t="s">
        <v>53</v>
      </c>
      <c r="D140" s="457" t="s">
        <v>128</v>
      </c>
      <c r="E140" s="457">
        <v>0</v>
      </c>
      <c r="F140" s="223"/>
      <c r="G140" s="183"/>
      <c r="H140" s="183"/>
      <c r="I140" s="183"/>
      <c r="J140" s="183"/>
      <c r="K140" s="183"/>
      <c r="L140" s="183"/>
      <c r="M140" s="183"/>
      <c r="N140" s="183"/>
      <c r="O140" s="224"/>
      <c r="P140" s="167">
        <v>0</v>
      </c>
      <c r="Q140" s="223">
        <v>1</v>
      </c>
      <c r="R140" s="225">
        <v>1</v>
      </c>
      <c r="S140" s="225"/>
      <c r="T140" s="168"/>
      <c r="U140" s="168"/>
      <c r="V140" s="168"/>
      <c r="W140" s="166"/>
      <c r="X140" s="183">
        <v>0</v>
      </c>
      <c r="Y140" s="169">
        <v>0</v>
      </c>
      <c r="Z140" s="170"/>
      <c r="AB140" s="223"/>
      <c r="AC140" s="183"/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0</v>
      </c>
      <c r="AN140" s="225"/>
      <c r="AO140" s="225"/>
      <c r="AP140" s="168"/>
      <c r="AQ140" s="168"/>
      <c r="AR140" s="168"/>
      <c r="AS140" s="166"/>
      <c r="AT140" s="183">
        <v>0</v>
      </c>
      <c r="AU140" s="169">
        <v>0</v>
      </c>
      <c r="AV140" s="173"/>
      <c r="AX140" s="228"/>
      <c r="AY140" s="229"/>
      <c r="AZ140" s="229"/>
      <c r="BA140" s="229"/>
      <c r="BB140" s="229"/>
      <c r="BC140" s="230"/>
      <c r="BE140" s="231">
        <v>1</v>
      </c>
      <c r="BF140" s="183">
        <v>1</v>
      </c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1</v>
      </c>
      <c r="BQ140" s="225"/>
      <c r="BR140" s="225"/>
      <c r="BS140" s="168"/>
      <c r="BT140" s="168"/>
      <c r="BU140" s="168"/>
      <c r="BV140" s="166"/>
      <c r="BW140" s="183">
        <v>0</v>
      </c>
      <c r="BX140" s="169">
        <v>0</v>
      </c>
      <c r="BY140" s="184"/>
      <c r="CA140" s="185">
        <v>0.5</v>
      </c>
      <c r="CB140" s="232" t="s">
        <v>426</v>
      </c>
      <c r="CC140" s="187"/>
      <c r="CD140" s="188">
        <v>0</v>
      </c>
      <c r="CE140" s="233">
        <v>0</v>
      </c>
      <c r="CF140" s="190"/>
      <c r="CG140" s="191">
        <v>0.8</v>
      </c>
      <c r="CH140" s="234" t="s">
        <v>426</v>
      </c>
      <c r="CI140" s="190"/>
      <c r="CJ140" s="235">
        <v>0.6</v>
      </c>
      <c r="CL140" s="236"/>
      <c r="CM140" s="237"/>
      <c r="CN140" s="238"/>
      <c r="CO140">
        <v>0</v>
      </c>
      <c r="CP140" s="239"/>
      <c r="CQ140" s="240"/>
      <c r="CR140" s="240"/>
      <c r="CS140" s="240"/>
      <c r="CT140" s="241"/>
      <c r="CU140" s="242">
        <v>0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2.1</v>
      </c>
      <c r="DS140" s="397">
        <v>0.5</v>
      </c>
      <c r="DT140" s="397"/>
      <c r="DU140" s="398"/>
      <c r="DV140" s="391"/>
      <c r="DW140" s="253">
        <v>2</v>
      </c>
      <c r="DX140" s="399">
        <v>0</v>
      </c>
      <c r="DY140" s="399"/>
      <c r="DZ140" s="400"/>
      <c r="EA140" s="391"/>
      <c r="EB140" s="401">
        <v>1.5</v>
      </c>
      <c r="EC140" s="402">
        <v>0.8</v>
      </c>
      <c r="ED140" s="402"/>
      <c r="EE140" s="403"/>
    </row>
    <row r="141" spans="1:135" x14ac:dyDescent="0.3">
      <c r="A141" s="20">
        <f t="shared" si="3"/>
        <v>70325</v>
      </c>
      <c r="B141" s="456" t="s">
        <v>149</v>
      </c>
      <c r="C141" s="457" t="s">
        <v>360</v>
      </c>
      <c r="D141" s="457" t="s">
        <v>168</v>
      </c>
      <c r="E141" s="457" t="s">
        <v>361</v>
      </c>
      <c r="F141" s="223"/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0</v>
      </c>
      <c r="Q141" s="223">
        <v>1</v>
      </c>
      <c r="R141" s="225">
        <v>1</v>
      </c>
      <c r="S141" s="225"/>
      <c r="T141" s="168"/>
      <c r="U141" s="168"/>
      <c r="V141" s="168"/>
      <c r="W141" s="166"/>
      <c r="X141" s="183">
        <v>0</v>
      </c>
      <c r="Y141" s="169">
        <v>0</v>
      </c>
      <c r="Z141" s="170"/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0</v>
      </c>
      <c r="AU141" s="169">
        <v>0</v>
      </c>
      <c r="AV141" s="173"/>
      <c r="AX141" s="228"/>
      <c r="AY141" s="229"/>
      <c r="AZ141" s="229"/>
      <c r="BA141" s="229"/>
      <c r="BB141" s="229"/>
      <c r="BC141" s="230"/>
      <c r="BE141" s="231">
        <v>1</v>
      </c>
      <c r="BF141" s="183">
        <v>5</v>
      </c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/>
      <c r="BR141" s="225"/>
      <c r="BS141" s="168"/>
      <c r="BT141" s="168"/>
      <c r="BU141" s="168"/>
      <c r="BV141" s="166"/>
      <c r="BW141" s="183">
        <v>0</v>
      </c>
      <c r="BX141" s="169">
        <v>0</v>
      </c>
      <c r="BY141" s="184"/>
      <c r="CA141" s="185">
        <v>0.5</v>
      </c>
      <c r="CB141" s="232" t="s">
        <v>426</v>
      </c>
      <c r="CC141" s="187"/>
      <c r="CD141" s="188">
        <v>0</v>
      </c>
      <c r="CE141" s="233">
        <v>0</v>
      </c>
      <c r="CF141" s="190"/>
      <c r="CG141" s="191">
        <v>1.6</v>
      </c>
      <c r="CH141" s="234" t="s">
        <v>426</v>
      </c>
      <c r="CI141" s="190"/>
      <c r="CJ141" s="235">
        <v>0.7</v>
      </c>
      <c r="CL141" s="236"/>
      <c r="CM141" s="237"/>
      <c r="CN141" s="238"/>
      <c r="CO141">
        <v>0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2.7</v>
      </c>
      <c r="DS141" s="397">
        <v>0.5</v>
      </c>
      <c r="DT141" s="397"/>
      <c r="DU141" s="398"/>
      <c r="DV141" s="391"/>
      <c r="DW141" s="253">
        <v>2.9</v>
      </c>
      <c r="DX141" s="399">
        <v>0</v>
      </c>
      <c r="DY141" s="399"/>
      <c r="DZ141" s="400"/>
      <c r="EA141" s="391"/>
      <c r="EB141" s="401">
        <v>2.8</v>
      </c>
      <c r="EC141" s="402">
        <v>1.6</v>
      </c>
      <c r="ED141" s="402"/>
      <c r="EE141" s="403"/>
    </row>
    <row r="142" spans="1:135" x14ac:dyDescent="0.3">
      <c r="A142" s="20">
        <f t="shared" si="3"/>
        <v>70326</v>
      </c>
      <c r="B142" s="456" t="s">
        <v>152</v>
      </c>
      <c r="C142" s="457" t="s">
        <v>335</v>
      </c>
      <c r="D142" s="457" t="s">
        <v>97</v>
      </c>
      <c r="E142" s="457" t="s">
        <v>180</v>
      </c>
      <c r="F142" s="223"/>
      <c r="G142" s="183"/>
      <c r="H142" s="183"/>
      <c r="I142" s="183"/>
      <c r="J142" s="183"/>
      <c r="K142" s="183"/>
      <c r="L142" s="183"/>
      <c r="M142" s="183"/>
      <c r="N142" s="183"/>
      <c r="O142" s="224"/>
      <c r="P142" s="167">
        <v>0</v>
      </c>
      <c r="Q142" s="223">
        <v>1</v>
      </c>
      <c r="R142" s="225">
        <v>1</v>
      </c>
      <c r="S142" s="225"/>
      <c r="T142" s="168"/>
      <c r="U142" s="168"/>
      <c r="V142" s="168"/>
      <c r="W142" s="166"/>
      <c r="X142" s="183">
        <v>0</v>
      </c>
      <c r="Y142" s="169">
        <v>0</v>
      </c>
      <c r="Z142" s="170"/>
      <c r="AB142" s="223"/>
      <c r="AC142" s="183"/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0</v>
      </c>
      <c r="AN142" s="225"/>
      <c r="AO142" s="225"/>
      <c r="AP142" s="168"/>
      <c r="AQ142" s="168"/>
      <c r="AR142" s="168"/>
      <c r="AS142" s="166"/>
      <c r="AT142" s="183">
        <v>0</v>
      </c>
      <c r="AU142" s="169">
        <v>0</v>
      </c>
      <c r="AV142" s="173"/>
      <c r="AX142" s="228"/>
      <c r="AY142" s="229"/>
      <c r="AZ142" s="229"/>
      <c r="BA142" s="229"/>
      <c r="BB142" s="229"/>
      <c r="BC142" s="230"/>
      <c r="BE142" s="231">
        <v>1</v>
      </c>
      <c r="BF142" s="183">
        <v>1</v>
      </c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/>
      <c r="BR142" s="225"/>
      <c r="BS142" s="168"/>
      <c r="BT142" s="168"/>
      <c r="BU142" s="168"/>
      <c r="BV142" s="166"/>
      <c r="BW142" s="183">
        <v>0</v>
      </c>
      <c r="BX142" s="169">
        <v>0</v>
      </c>
      <c r="BY142" s="184"/>
      <c r="CA142" s="185">
        <v>0.5</v>
      </c>
      <c r="CB142" s="232" t="s">
        <v>426</v>
      </c>
      <c r="CC142" s="187"/>
      <c r="CD142" s="188">
        <v>0</v>
      </c>
      <c r="CE142" s="233">
        <v>0</v>
      </c>
      <c r="CF142" s="190"/>
      <c r="CG142" s="191">
        <v>0.8</v>
      </c>
      <c r="CH142" s="234" t="s">
        <v>426</v>
      </c>
      <c r="CI142" s="190"/>
      <c r="CJ142" s="235">
        <v>0.6</v>
      </c>
      <c r="CL142" s="236"/>
      <c r="CM142" s="237"/>
      <c r="CN142" s="238"/>
      <c r="CO142">
        <v>0</v>
      </c>
      <c r="CP142" s="239"/>
      <c r="CQ142" s="240"/>
      <c r="CR142" s="240"/>
      <c r="CS142" s="240"/>
      <c r="CT142" s="241"/>
      <c r="CU142" s="242">
        <v>0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2.5</v>
      </c>
      <c r="DS142" s="397">
        <v>0.5</v>
      </c>
      <c r="DT142" s="397"/>
      <c r="DU142" s="398"/>
      <c r="DV142" s="391"/>
      <c r="DW142" s="253">
        <v>2.6</v>
      </c>
      <c r="DX142" s="399">
        <v>0</v>
      </c>
      <c r="DY142" s="399"/>
      <c r="DZ142" s="400"/>
      <c r="EA142" s="391"/>
      <c r="EB142" s="401">
        <v>2.5</v>
      </c>
      <c r="EC142" s="402">
        <v>0.8</v>
      </c>
      <c r="ED142" s="402"/>
      <c r="EE142" s="403"/>
    </row>
    <row r="143" spans="1:135" x14ac:dyDescent="0.3">
      <c r="A143" s="20">
        <f t="shared" si="3"/>
        <v>70327</v>
      </c>
      <c r="B143" s="456" t="s">
        <v>287</v>
      </c>
      <c r="C143" s="457" t="s">
        <v>36</v>
      </c>
      <c r="D143" s="457" t="s">
        <v>107</v>
      </c>
      <c r="E143" s="457">
        <v>0</v>
      </c>
      <c r="F143" s="223"/>
      <c r="G143" s="183"/>
      <c r="H143" s="183"/>
      <c r="I143" s="183"/>
      <c r="J143" s="183"/>
      <c r="K143" s="183"/>
      <c r="L143" s="183"/>
      <c r="M143" s="183"/>
      <c r="N143" s="183"/>
      <c r="O143" s="224"/>
      <c r="P143" s="167">
        <v>0</v>
      </c>
      <c r="Q143" s="223">
        <v>1</v>
      </c>
      <c r="R143" s="225">
        <v>1</v>
      </c>
      <c r="S143" s="225"/>
      <c r="T143" s="168"/>
      <c r="U143" s="168"/>
      <c r="V143" s="168"/>
      <c r="W143" s="166"/>
      <c r="X143" s="183">
        <v>0</v>
      </c>
      <c r="Y143" s="169">
        <v>0</v>
      </c>
      <c r="Z143" s="170"/>
      <c r="AB143" s="223"/>
      <c r="AC143" s="183"/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0</v>
      </c>
      <c r="AN143" s="225"/>
      <c r="AO143" s="225"/>
      <c r="AP143" s="168"/>
      <c r="AQ143" s="168"/>
      <c r="AR143" s="168"/>
      <c r="AS143" s="166"/>
      <c r="AT143" s="183">
        <v>0</v>
      </c>
      <c r="AU143" s="169">
        <v>0</v>
      </c>
      <c r="AV143" s="173"/>
      <c r="AX143" s="228"/>
      <c r="AY143" s="229"/>
      <c r="AZ143" s="229"/>
      <c r="BA143" s="229"/>
      <c r="BB143" s="229"/>
      <c r="BC143" s="230"/>
      <c r="BE143" s="231">
        <v>1</v>
      </c>
      <c r="BF143" s="183">
        <v>1</v>
      </c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/>
      <c r="BR143" s="225"/>
      <c r="BS143" s="168"/>
      <c r="BT143" s="168"/>
      <c r="BU143" s="168"/>
      <c r="BV143" s="166"/>
      <c r="BW143" s="183">
        <v>0</v>
      </c>
      <c r="BX143" s="169">
        <v>0</v>
      </c>
      <c r="BY143" s="184"/>
      <c r="CA143" s="185">
        <v>0.5</v>
      </c>
      <c r="CB143" s="232" t="s">
        <v>426</v>
      </c>
      <c r="CC143" s="187"/>
      <c r="CD143" s="188">
        <v>0</v>
      </c>
      <c r="CE143" s="233">
        <v>0</v>
      </c>
      <c r="CF143" s="190"/>
      <c r="CG143" s="191">
        <v>0.8</v>
      </c>
      <c r="CH143" s="234" t="s">
        <v>426</v>
      </c>
      <c r="CI143" s="190"/>
      <c r="CJ143" s="235">
        <v>0.6</v>
      </c>
      <c r="CL143" s="236"/>
      <c r="CM143" s="237"/>
      <c r="CN143" s="238"/>
      <c r="CO143">
        <v>0</v>
      </c>
      <c r="CP143" s="239"/>
      <c r="CQ143" s="240"/>
      <c r="CR143" s="240"/>
      <c r="CS143" s="240"/>
      <c r="CT143" s="241"/>
      <c r="CU143" s="242">
        <v>0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2.6</v>
      </c>
      <c r="DS143" s="397">
        <v>0.5</v>
      </c>
      <c r="DT143" s="397"/>
      <c r="DU143" s="398"/>
      <c r="DV143" s="391"/>
      <c r="DW143" s="253">
        <v>2.5</v>
      </c>
      <c r="DX143" s="399">
        <v>0</v>
      </c>
      <c r="DY143" s="399"/>
      <c r="DZ143" s="400"/>
      <c r="EA143" s="391"/>
      <c r="EB143" s="401">
        <v>2.5</v>
      </c>
      <c r="EC143" s="402">
        <v>0.8</v>
      </c>
      <c r="ED143" s="402"/>
      <c r="EE143" s="403"/>
    </row>
    <row r="144" spans="1:135" x14ac:dyDescent="0.3">
      <c r="A144" s="20">
        <f t="shared" si="3"/>
        <v>70328</v>
      </c>
      <c r="B144" s="456" t="s">
        <v>289</v>
      </c>
      <c r="C144" s="457" t="s">
        <v>82</v>
      </c>
      <c r="D144" s="457" t="s">
        <v>362</v>
      </c>
      <c r="E144" s="457" t="s">
        <v>352</v>
      </c>
      <c r="F144" s="223"/>
      <c r="G144" s="183"/>
      <c r="H144" s="183"/>
      <c r="I144" s="183"/>
      <c r="J144" s="183"/>
      <c r="K144" s="183"/>
      <c r="L144" s="183"/>
      <c r="M144" s="183"/>
      <c r="N144" s="183"/>
      <c r="O144" s="224"/>
      <c r="P144" s="167">
        <v>0</v>
      </c>
      <c r="Q144" s="223">
        <v>1</v>
      </c>
      <c r="R144" s="225">
        <v>1</v>
      </c>
      <c r="S144" s="225"/>
      <c r="T144" s="168"/>
      <c r="U144" s="168"/>
      <c r="V144" s="168"/>
      <c r="W144" s="166"/>
      <c r="X144" s="183">
        <v>0</v>
      </c>
      <c r="Y144" s="169">
        <v>0</v>
      </c>
      <c r="Z144" s="170"/>
      <c r="AB144" s="223"/>
      <c r="AC144" s="183"/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0</v>
      </c>
      <c r="AN144" s="225"/>
      <c r="AO144" s="225"/>
      <c r="AP144" s="168"/>
      <c r="AQ144" s="168"/>
      <c r="AR144" s="168"/>
      <c r="AS144" s="166"/>
      <c r="AT144" s="183">
        <v>0</v>
      </c>
      <c r="AU144" s="169">
        <v>0</v>
      </c>
      <c r="AV144" s="173"/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/>
      <c r="BR144" s="225"/>
      <c r="BS144" s="168"/>
      <c r="BT144" s="168"/>
      <c r="BU144" s="168"/>
      <c r="BV144" s="166"/>
      <c r="BW144" s="183">
        <v>0</v>
      </c>
      <c r="BX144" s="169">
        <v>0</v>
      </c>
      <c r="BY144" s="184"/>
      <c r="CA144" s="185">
        <v>0.5</v>
      </c>
      <c r="CB144" s="232" t="s">
        <v>426</v>
      </c>
      <c r="CC144" s="187"/>
      <c r="CD144" s="188">
        <v>0</v>
      </c>
      <c r="CE144" s="233">
        <v>0</v>
      </c>
      <c r="CF144" s="190"/>
      <c r="CG144" s="191">
        <v>0.8</v>
      </c>
      <c r="CH144" s="234" t="s">
        <v>426</v>
      </c>
      <c r="CI144" s="190"/>
      <c r="CJ144" s="235">
        <v>0.6</v>
      </c>
      <c r="CL144" s="236"/>
      <c r="CM144" s="237"/>
      <c r="CN144" s="238"/>
      <c r="CO144">
        <v>0</v>
      </c>
      <c r="CP144" s="239"/>
      <c r="CQ144" s="240"/>
      <c r="CR144" s="240"/>
      <c r="CS144" s="240"/>
      <c r="CT144" s="241"/>
      <c r="CU144" s="242">
        <v>0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</v>
      </c>
      <c r="DS144" s="397">
        <v>0.5</v>
      </c>
      <c r="DT144" s="397"/>
      <c r="DU144" s="398"/>
      <c r="DV144" s="391"/>
      <c r="DW144" s="253">
        <v>1.8</v>
      </c>
      <c r="DX144" s="399">
        <v>0</v>
      </c>
      <c r="DY144" s="399"/>
      <c r="DZ144" s="400"/>
      <c r="EA144" s="391"/>
      <c r="EB144" s="401">
        <v>1.8</v>
      </c>
      <c r="EC144" s="402">
        <v>0.8</v>
      </c>
      <c r="ED144" s="402"/>
      <c r="EE144" s="403"/>
    </row>
    <row r="145" spans="1:135" x14ac:dyDescent="0.3">
      <c r="A145" s="20">
        <f t="shared" si="3"/>
        <v>70329</v>
      </c>
      <c r="B145" s="456" t="s">
        <v>131</v>
      </c>
      <c r="C145" s="457" t="s">
        <v>103</v>
      </c>
      <c r="D145" s="457" t="s">
        <v>105</v>
      </c>
      <c r="E145" s="457" t="s">
        <v>72</v>
      </c>
      <c r="F145" s="266"/>
      <c r="G145" s="268"/>
      <c r="H145" s="268"/>
      <c r="I145" s="268"/>
      <c r="J145" s="268"/>
      <c r="K145" s="268"/>
      <c r="L145" s="268"/>
      <c r="M145" s="268"/>
      <c r="N145" s="268"/>
      <c r="O145" s="224"/>
      <c r="P145" s="167">
        <v>0</v>
      </c>
      <c r="Q145" s="266">
        <v>1</v>
      </c>
      <c r="R145" s="269">
        <v>3.8</v>
      </c>
      <c r="S145" s="269"/>
      <c r="T145" s="169"/>
      <c r="U145" s="169"/>
      <c r="V145" s="169"/>
      <c r="W145" s="166"/>
      <c r="X145" s="183">
        <v>0</v>
      </c>
      <c r="Y145" s="169">
        <v>0</v>
      </c>
      <c r="Z145" s="170"/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0</v>
      </c>
      <c r="AU145" s="169">
        <v>0</v>
      </c>
      <c r="AV145" s="173"/>
      <c r="AX145" s="228"/>
      <c r="AY145" s="229"/>
      <c r="AZ145" s="229"/>
      <c r="BA145" s="229"/>
      <c r="BB145" s="229"/>
      <c r="BC145" s="230"/>
      <c r="BE145" s="270">
        <v>4</v>
      </c>
      <c r="BF145" s="268">
        <v>5</v>
      </c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1</v>
      </c>
      <c r="BQ145" s="269"/>
      <c r="BR145" s="269"/>
      <c r="BS145" s="169"/>
      <c r="BT145" s="169"/>
      <c r="BU145" s="169"/>
      <c r="BV145" s="166"/>
      <c r="BW145" s="183">
        <v>0</v>
      </c>
      <c r="BX145" s="169">
        <v>0</v>
      </c>
      <c r="BY145" s="184"/>
      <c r="CA145" s="185">
        <v>1.2</v>
      </c>
      <c r="CB145" s="232" t="s">
        <v>426</v>
      </c>
      <c r="CC145" s="187"/>
      <c r="CD145" s="188">
        <v>0</v>
      </c>
      <c r="CE145" s="233">
        <v>0</v>
      </c>
      <c r="CF145" s="190"/>
      <c r="CG145" s="191">
        <v>2.2000000000000002</v>
      </c>
      <c r="CH145" s="234" t="s">
        <v>426</v>
      </c>
      <c r="CI145" s="190"/>
      <c r="CJ145" s="235">
        <v>1.4</v>
      </c>
      <c r="CL145" s="236"/>
      <c r="CM145" s="237"/>
      <c r="CN145" s="238"/>
      <c r="CO145">
        <v>0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3.8</v>
      </c>
      <c r="DS145" s="397">
        <v>1.2</v>
      </c>
      <c r="DT145" s="397"/>
      <c r="DU145" s="398"/>
      <c r="DV145" s="391"/>
      <c r="DW145" s="253">
        <v>3.8</v>
      </c>
      <c r="DX145" s="399">
        <v>0</v>
      </c>
      <c r="DY145" s="399"/>
      <c r="DZ145" s="400"/>
      <c r="EA145" s="391"/>
      <c r="EB145" s="401">
        <v>4.2</v>
      </c>
      <c r="EC145" s="402">
        <v>2.2000000000000002</v>
      </c>
      <c r="ED145" s="402"/>
      <c r="EE145" s="403"/>
    </row>
    <row r="146" spans="1:135" x14ac:dyDescent="0.3">
      <c r="A146" s="20">
        <f t="shared" si="3"/>
        <v>70330</v>
      </c>
      <c r="B146" s="456" t="s">
        <v>131</v>
      </c>
      <c r="C146" s="457" t="s">
        <v>363</v>
      </c>
      <c r="D146" s="457" t="s">
        <v>364</v>
      </c>
      <c r="E146" s="457" t="s">
        <v>106</v>
      </c>
      <c r="F146" s="223"/>
      <c r="G146" s="183"/>
      <c r="H146" s="183"/>
      <c r="I146" s="183"/>
      <c r="J146" s="183"/>
      <c r="K146" s="183"/>
      <c r="L146" s="183"/>
      <c r="M146" s="183"/>
      <c r="N146" s="183"/>
      <c r="O146" s="224"/>
      <c r="P146" s="167">
        <v>0</v>
      </c>
      <c r="Q146" s="223">
        <v>4</v>
      </c>
      <c r="R146" s="225">
        <v>4.5</v>
      </c>
      <c r="S146" s="225"/>
      <c r="T146" s="168"/>
      <c r="U146" s="168"/>
      <c r="V146" s="168"/>
      <c r="W146" s="166"/>
      <c r="X146" s="183">
        <v>0</v>
      </c>
      <c r="Y146" s="169">
        <v>0</v>
      </c>
      <c r="Z146" s="170"/>
      <c r="AB146" s="223"/>
      <c r="AC146" s="183"/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0</v>
      </c>
      <c r="AN146" s="225"/>
      <c r="AO146" s="225"/>
      <c r="AP146" s="168"/>
      <c r="AQ146" s="168"/>
      <c r="AR146" s="168"/>
      <c r="AS146" s="166"/>
      <c r="AT146" s="183">
        <v>0</v>
      </c>
      <c r="AU146" s="169">
        <v>0</v>
      </c>
      <c r="AV146" s="173"/>
      <c r="AX146" s="228"/>
      <c r="AY146" s="229"/>
      <c r="AZ146" s="229"/>
      <c r="BA146" s="229"/>
      <c r="BB146" s="229"/>
      <c r="BC146" s="230"/>
      <c r="BE146" s="231">
        <v>4.5</v>
      </c>
      <c r="BF146" s="183">
        <v>5</v>
      </c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5</v>
      </c>
      <c r="BQ146" s="225"/>
      <c r="BR146" s="225"/>
      <c r="BS146" s="168"/>
      <c r="BT146" s="168"/>
      <c r="BU146" s="168"/>
      <c r="BV146" s="166"/>
      <c r="BW146" s="183">
        <v>0</v>
      </c>
      <c r="BX146" s="169">
        <v>0</v>
      </c>
      <c r="BY146" s="184"/>
      <c r="CA146" s="185">
        <v>2.1</v>
      </c>
      <c r="CB146" s="232" t="s">
        <v>426</v>
      </c>
      <c r="CC146" s="187"/>
      <c r="CD146" s="188">
        <v>0</v>
      </c>
      <c r="CE146" s="233">
        <v>0</v>
      </c>
      <c r="CF146" s="190"/>
      <c r="CG146" s="191">
        <v>3.9</v>
      </c>
      <c r="CH146" s="234" t="s">
        <v>430</v>
      </c>
      <c r="CI146" s="190"/>
      <c r="CJ146" s="235">
        <v>2.5</v>
      </c>
      <c r="CL146" s="236"/>
      <c r="CM146" s="237"/>
      <c r="CN146" s="238"/>
      <c r="CO146">
        <v>0</v>
      </c>
      <c r="CP146" s="239"/>
      <c r="CQ146" s="240"/>
      <c r="CR146" s="240"/>
      <c r="CS146" s="240"/>
      <c r="CT146" s="241"/>
      <c r="CU146" s="242">
        <v>0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3.2</v>
      </c>
      <c r="DS146" s="397">
        <v>2.1</v>
      </c>
      <c r="DT146" s="397"/>
      <c r="DU146" s="398"/>
      <c r="DV146" s="391"/>
      <c r="DW146" s="253">
        <v>4</v>
      </c>
      <c r="DX146" s="399">
        <v>0</v>
      </c>
      <c r="DY146" s="399"/>
      <c r="DZ146" s="400"/>
      <c r="EA146" s="391"/>
      <c r="EB146" s="401">
        <v>3.3</v>
      </c>
      <c r="EC146" s="402">
        <v>3.9</v>
      </c>
      <c r="ED146" s="402"/>
      <c r="EE146" s="403"/>
    </row>
    <row r="147" spans="1:135" x14ac:dyDescent="0.3">
      <c r="A147" s="20">
        <f t="shared" si="3"/>
        <v>70331</v>
      </c>
      <c r="B147" s="456" t="s">
        <v>365</v>
      </c>
      <c r="C147" s="457" t="s">
        <v>348</v>
      </c>
      <c r="D147" s="457" t="s">
        <v>366</v>
      </c>
      <c r="E147" s="457" t="s">
        <v>126</v>
      </c>
      <c r="F147" s="223"/>
      <c r="G147" s="183"/>
      <c r="H147" s="183"/>
      <c r="I147" s="183"/>
      <c r="J147" s="183"/>
      <c r="K147" s="183"/>
      <c r="L147" s="183"/>
      <c r="M147" s="183"/>
      <c r="N147" s="183"/>
      <c r="O147" s="224"/>
      <c r="P147" s="167">
        <v>0</v>
      </c>
      <c r="Q147" s="223">
        <v>1</v>
      </c>
      <c r="R147" s="225">
        <v>1</v>
      </c>
      <c r="S147" s="225"/>
      <c r="T147" s="168"/>
      <c r="U147" s="168"/>
      <c r="V147" s="168"/>
      <c r="W147" s="166"/>
      <c r="X147" s="183">
        <v>0</v>
      </c>
      <c r="Y147" s="169">
        <v>0</v>
      </c>
      <c r="Z147" s="170"/>
      <c r="AB147" s="223"/>
      <c r="AC147" s="183"/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0</v>
      </c>
      <c r="AN147" s="225"/>
      <c r="AO147" s="225"/>
      <c r="AP147" s="168"/>
      <c r="AQ147" s="168"/>
      <c r="AR147" s="168"/>
      <c r="AS147" s="166"/>
      <c r="AT147" s="183">
        <v>0</v>
      </c>
      <c r="AU147" s="169">
        <v>0</v>
      </c>
      <c r="AV147" s="173"/>
      <c r="AX147" s="228"/>
      <c r="AY147" s="229"/>
      <c r="AZ147" s="229"/>
      <c r="BA147" s="229"/>
      <c r="BB147" s="229"/>
      <c r="BC147" s="230"/>
      <c r="BE147" s="231">
        <v>1</v>
      </c>
      <c r="BF147" s="183">
        <v>1</v>
      </c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/>
      <c r="BR147" s="225"/>
      <c r="BS147" s="168"/>
      <c r="BT147" s="168"/>
      <c r="BU147" s="168"/>
      <c r="BV147" s="166"/>
      <c r="BW147" s="183">
        <v>0</v>
      </c>
      <c r="BX147" s="169">
        <v>0</v>
      </c>
      <c r="BY147" s="184"/>
      <c r="CA147" s="185">
        <v>0.5</v>
      </c>
      <c r="CB147" s="232" t="s">
        <v>426</v>
      </c>
      <c r="CC147" s="187"/>
      <c r="CD147" s="188">
        <v>0</v>
      </c>
      <c r="CE147" s="233">
        <v>0</v>
      </c>
      <c r="CF147" s="190"/>
      <c r="CG147" s="191">
        <v>0.8</v>
      </c>
      <c r="CH147" s="234" t="s">
        <v>426</v>
      </c>
      <c r="CI147" s="190"/>
      <c r="CJ147" s="235">
        <v>0.6</v>
      </c>
      <c r="CL147" s="236"/>
      <c r="CM147" s="237"/>
      <c r="CN147" s="238"/>
      <c r="CO147">
        <v>0</v>
      </c>
      <c r="CP147" s="239"/>
      <c r="CQ147" s="240"/>
      <c r="CR147" s="240"/>
      <c r="CS147" s="240"/>
      <c r="CT147" s="241"/>
      <c r="CU147" s="242">
        <v>0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2.2999999999999998</v>
      </c>
      <c r="DS147" s="397">
        <v>0.5</v>
      </c>
      <c r="DT147" s="397"/>
      <c r="DU147" s="398"/>
      <c r="DV147" s="391"/>
      <c r="DW147" s="253">
        <v>1.8</v>
      </c>
      <c r="DX147" s="399">
        <v>0</v>
      </c>
      <c r="DY147" s="399"/>
      <c r="DZ147" s="400"/>
      <c r="EA147" s="391"/>
      <c r="EB147" s="401">
        <v>1.8</v>
      </c>
      <c r="EC147" s="402">
        <v>0.8</v>
      </c>
      <c r="ED147" s="402"/>
      <c r="EE147" s="403"/>
    </row>
    <row r="148" spans="1:135" x14ac:dyDescent="0.3">
      <c r="A148" s="20">
        <f t="shared" si="3"/>
        <v>70332</v>
      </c>
      <c r="B148" s="456" t="s">
        <v>136</v>
      </c>
      <c r="C148" s="457" t="s">
        <v>55</v>
      </c>
      <c r="D148" s="457" t="s">
        <v>137</v>
      </c>
      <c r="E148" s="457" t="s">
        <v>161</v>
      </c>
      <c r="F148" s="266"/>
      <c r="G148" s="268"/>
      <c r="H148" s="268"/>
      <c r="I148" s="268"/>
      <c r="J148" s="268"/>
      <c r="K148" s="268"/>
      <c r="L148" s="268"/>
      <c r="M148" s="268"/>
      <c r="N148" s="268"/>
      <c r="O148" s="224"/>
      <c r="P148" s="167">
        <v>0</v>
      </c>
      <c r="Q148" s="266">
        <v>4</v>
      </c>
      <c r="R148" s="269">
        <v>1</v>
      </c>
      <c r="S148" s="269"/>
      <c r="T148" s="169"/>
      <c r="U148" s="169"/>
      <c r="V148" s="169"/>
      <c r="W148" s="166"/>
      <c r="X148" s="183">
        <v>0</v>
      </c>
      <c r="Y148" s="169">
        <v>0</v>
      </c>
      <c r="Z148" s="170"/>
      <c r="AB148" s="266"/>
      <c r="AC148" s="268"/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0</v>
      </c>
      <c r="AN148" s="269"/>
      <c r="AO148" s="269"/>
      <c r="AP148" s="169"/>
      <c r="AQ148" s="169"/>
      <c r="AR148" s="169"/>
      <c r="AS148" s="166"/>
      <c r="AT148" s="183">
        <v>0</v>
      </c>
      <c r="AU148" s="169">
        <v>0</v>
      </c>
      <c r="AV148" s="173"/>
      <c r="AX148" s="228"/>
      <c r="AY148" s="229"/>
      <c r="AZ148" s="229"/>
      <c r="BA148" s="229"/>
      <c r="BB148" s="229"/>
      <c r="BC148" s="230"/>
      <c r="BE148" s="270">
        <v>4</v>
      </c>
      <c r="BF148" s="268">
        <v>4</v>
      </c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/>
      <c r="BR148" s="269"/>
      <c r="BS148" s="169"/>
      <c r="BT148" s="169"/>
      <c r="BU148" s="169"/>
      <c r="BV148" s="166"/>
      <c r="BW148" s="183">
        <v>0</v>
      </c>
      <c r="BX148" s="169">
        <v>0</v>
      </c>
      <c r="BY148" s="184"/>
      <c r="CA148" s="185">
        <v>1.3</v>
      </c>
      <c r="CB148" s="232" t="s">
        <v>426</v>
      </c>
      <c r="CC148" s="187"/>
      <c r="CD148" s="188">
        <v>0</v>
      </c>
      <c r="CE148" s="233">
        <v>0</v>
      </c>
      <c r="CF148" s="190"/>
      <c r="CG148" s="191">
        <v>2</v>
      </c>
      <c r="CH148" s="234" t="s">
        <v>426</v>
      </c>
      <c r="CI148" s="190"/>
      <c r="CJ148" s="235">
        <v>1.4</v>
      </c>
      <c r="CL148" s="236"/>
      <c r="CM148" s="237"/>
      <c r="CN148" s="238"/>
      <c r="CO148">
        <v>0</v>
      </c>
      <c r="CP148" s="239"/>
      <c r="CQ148" s="240"/>
      <c r="CR148" s="240"/>
      <c r="CS148" s="240"/>
      <c r="CT148" s="241"/>
      <c r="CU148" s="242">
        <v>0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3</v>
      </c>
      <c r="DS148" s="397">
        <v>1.3</v>
      </c>
      <c r="DT148" s="397"/>
      <c r="DU148" s="398"/>
      <c r="DV148" s="391"/>
      <c r="DW148" s="253">
        <v>4</v>
      </c>
      <c r="DX148" s="399">
        <v>0</v>
      </c>
      <c r="DY148" s="399"/>
      <c r="DZ148" s="400"/>
      <c r="EA148" s="391"/>
      <c r="EB148" s="401">
        <v>3.7</v>
      </c>
      <c r="EC148" s="402">
        <v>2</v>
      </c>
      <c r="ED148" s="402"/>
      <c r="EE148" s="403"/>
    </row>
    <row r="149" spans="1:135" x14ac:dyDescent="0.3">
      <c r="A149" s="20">
        <f t="shared" si="3"/>
        <v>70333</v>
      </c>
      <c r="B149" s="456" t="s">
        <v>87</v>
      </c>
      <c r="C149" s="457" t="s">
        <v>68</v>
      </c>
      <c r="D149" s="457" t="s">
        <v>28</v>
      </c>
      <c r="E149" s="457">
        <v>0</v>
      </c>
      <c r="F149" s="223"/>
      <c r="G149" s="183"/>
      <c r="H149" s="183"/>
      <c r="I149" s="183"/>
      <c r="J149" s="183"/>
      <c r="K149" s="183"/>
      <c r="L149" s="183"/>
      <c r="M149" s="183"/>
      <c r="N149" s="183"/>
      <c r="O149" s="224"/>
      <c r="P149" s="167">
        <v>0</v>
      </c>
      <c r="Q149" s="223">
        <v>4</v>
      </c>
      <c r="R149" s="225">
        <v>5</v>
      </c>
      <c r="S149" s="225"/>
      <c r="T149" s="168"/>
      <c r="U149" s="168"/>
      <c r="V149" s="168"/>
      <c r="W149" s="166"/>
      <c r="X149" s="183">
        <v>0</v>
      </c>
      <c r="Y149" s="169">
        <v>0</v>
      </c>
      <c r="Z149" s="170"/>
      <c r="AB149" s="223"/>
      <c r="AC149" s="183"/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0</v>
      </c>
      <c r="AN149" s="225"/>
      <c r="AO149" s="225"/>
      <c r="AP149" s="168"/>
      <c r="AQ149" s="168"/>
      <c r="AR149" s="168"/>
      <c r="AS149" s="166"/>
      <c r="AT149" s="183">
        <v>0</v>
      </c>
      <c r="AU149" s="169">
        <v>0</v>
      </c>
      <c r="AV149" s="173"/>
      <c r="AX149" s="228"/>
      <c r="AY149" s="229"/>
      <c r="AZ149" s="229"/>
      <c r="BA149" s="229"/>
      <c r="BB149" s="229"/>
      <c r="BC149" s="230"/>
      <c r="BE149" s="231">
        <v>5</v>
      </c>
      <c r="BF149" s="183">
        <v>3.5</v>
      </c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4.5</v>
      </c>
      <c r="BQ149" s="225"/>
      <c r="BR149" s="225"/>
      <c r="BS149" s="168"/>
      <c r="BT149" s="168"/>
      <c r="BU149" s="168"/>
      <c r="BV149" s="166"/>
      <c r="BW149" s="183">
        <v>0</v>
      </c>
      <c r="BX149" s="169">
        <v>0</v>
      </c>
      <c r="BY149" s="184"/>
      <c r="CA149" s="185">
        <v>2.2999999999999998</v>
      </c>
      <c r="CB149" s="232" t="s">
        <v>426</v>
      </c>
      <c r="CC149" s="187"/>
      <c r="CD149" s="188">
        <v>0</v>
      </c>
      <c r="CE149" s="233">
        <v>0</v>
      </c>
      <c r="CF149" s="190"/>
      <c r="CG149" s="191">
        <v>3.5</v>
      </c>
      <c r="CH149" s="234" t="s">
        <v>430</v>
      </c>
      <c r="CI149" s="190"/>
      <c r="CJ149" s="235">
        <v>2.5</v>
      </c>
      <c r="CL149" s="236"/>
      <c r="CM149" s="237"/>
      <c r="CN149" s="238"/>
      <c r="CO149">
        <v>0</v>
      </c>
      <c r="CP149" s="239"/>
      <c r="CQ149" s="240"/>
      <c r="CR149" s="240"/>
      <c r="CS149" s="240"/>
      <c r="CT149" s="241"/>
      <c r="CU149" s="242">
        <v>0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4.5999999999999996</v>
      </c>
      <c r="DS149" s="397">
        <v>2.2999999999999998</v>
      </c>
      <c r="DT149" s="397"/>
      <c r="DU149" s="398"/>
      <c r="DV149" s="391"/>
      <c r="DW149" s="253">
        <v>5</v>
      </c>
      <c r="DX149" s="399">
        <v>0</v>
      </c>
      <c r="DY149" s="399"/>
      <c r="DZ149" s="400"/>
      <c r="EA149" s="391"/>
      <c r="EB149" s="401">
        <v>4.9000000000000004</v>
      </c>
      <c r="EC149" s="402">
        <v>3.5</v>
      </c>
      <c r="ED149" s="402"/>
      <c r="EE149" s="403"/>
    </row>
    <row r="150" spans="1:135" x14ac:dyDescent="0.3">
      <c r="A150" s="20">
        <f t="shared" si="3"/>
        <v>70334</v>
      </c>
      <c r="B150" s="456" t="s">
        <v>367</v>
      </c>
      <c r="C150" s="457" t="s">
        <v>122</v>
      </c>
      <c r="D150" s="457" t="s">
        <v>168</v>
      </c>
      <c r="E150" s="457">
        <v>0</v>
      </c>
      <c r="F150" s="223"/>
      <c r="G150" s="183"/>
      <c r="H150" s="183"/>
      <c r="I150" s="183"/>
      <c r="J150" s="183"/>
      <c r="K150" s="183"/>
      <c r="L150" s="183"/>
      <c r="M150" s="183"/>
      <c r="N150" s="183"/>
      <c r="O150" s="224"/>
      <c r="P150" s="167">
        <v>0</v>
      </c>
      <c r="Q150" s="223">
        <v>3.8</v>
      </c>
      <c r="R150" s="225">
        <v>1</v>
      </c>
      <c r="S150" s="225"/>
      <c r="T150" s="168"/>
      <c r="U150" s="168"/>
      <c r="V150" s="168"/>
      <c r="W150" s="166"/>
      <c r="X150" s="183">
        <v>0</v>
      </c>
      <c r="Y150" s="169">
        <v>0</v>
      </c>
      <c r="Z150" s="170"/>
      <c r="AB150" s="223"/>
      <c r="AC150" s="183"/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0</v>
      </c>
      <c r="AN150" s="225"/>
      <c r="AO150" s="225"/>
      <c r="AP150" s="168"/>
      <c r="AQ150" s="168"/>
      <c r="AR150" s="168"/>
      <c r="AS150" s="166"/>
      <c r="AT150" s="183">
        <v>0</v>
      </c>
      <c r="AU150" s="169">
        <v>0</v>
      </c>
      <c r="AV150" s="173"/>
      <c r="AX150" s="228"/>
      <c r="AY150" s="229"/>
      <c r="AZ150" s="229"/>
      <c r="BA150" s="229"/>
      <c r="BB150" s="229"/>
      <c r="BC150" s="230"/>
      <c r="BE150" s="231">
        <v>5</v>
      </c>
      <c r="BF150" s="183">
        <v>5</v>
      </c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1</v>
      </c>
      <c r="BQ150" s="225"/>
      <c r="BR150" s="225"/>
      <c r="BS150" s="168"/>
      <c r="BT150" s="168"/>
      <c r="BU150" s="168"/>
      <c r="BV150" s="166"/>
      <c r="BW150" s="183">
        <v>0</v>
      </c>
      <c r="BX150" s="169">
        <v>0</v>
      </c>
      <c r="BY150" s="184"/>
      <c r="CA150" s="185">
        <v>1.2</v>
      </c>
      <c r="CB150" s="232" t="s">
        <v>426</v>
      </c>
      <c r="CC150" s="187"/>
      <c r="CD150" s="188">
        <v>0</v>
      </c>
      <c r="CE150" s="233">
        <v>0</v>
      </c>
      <c r="CF150" s="190"/>
      <c r="CG150" s="191">
        <v>2.4</v>
      </c>
      <c r="CH150" s="234" t="s">
        <v>426</v>
      </c>
      <c r="CI150" s="190"/>
      <c r="CJ150" s="235">
        <v>1.4</v>
      </c>
      <c r="CL150" s="236"/>
      <c r="CM150" s="237"/>
      <c r="CN150" s="238"/>
      <c r="CO150">
        <v>0</v>
      </c>
      <c r="CP150" s="239"/>
      <c r="CQ150" s="240"/>
      <c r="CR150" s="240"/>
      <c r="CS150" s="240"/>
      <c r="CT150" s="241"/>
      <c r="CU150" s="242">
        <v>0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3</v>
      </c>
      <c r="DS150" s="397">
        <v>1.2</v>
      </c>
      <c r="DT150" s="397"/>
      <c r="DU150" s="398"/>
      <c r="DV150" s="391"/>
      <c r="DW150" s="253">
        <v>2.8</v>
      </c>
      <c r="DX150" s="399">
        <v>0</v>
      </c>
      <c r="DY150" s="399"/>
      <c r="DZ150" s="400"/>
      <c r="EA150" s="391"/>
      <c r="EB150" s="401">
        <v>4.3</v>
      </c>
      <c r="EC150" s="402">
        <v>2.4</v>
      </c>
      <c r="ED150" s="402"/>
      <c r="EE150" s="403"/>
    </row>
    <row r="151" spans="1:135" x14ac:dyDescent="0.3">
      <c r="A151" s="20">
        <f t="shared" si="3"/>
        <v>70335</v>
      </c>
      <c r="B151" s="456" t="s">
        <v>368</v>
      </c>
      <c r="C151" s="457" t="s">
        <v>369</v>
      </c>
      <c r="D151" s="457" t="s">
        <v>370</v>
      </c>
      <c r="E151" s="457">
        <v>0</v>
      </c>
      <c r="F151" s="223"/>
      <c r="G151" s="183"/>
      <c r="H151" s="183"/>
      <c r="I151" s="183"/>
      <c r="J151" s="183"/>
      <c r="K151" s="183"/>
      <c r="L151" s="183"/>
      <c r="M151" s="183"/>
      <c r="N151" s="183"/>
      <c r="O151" s="224"/>
      <c r="P151" s="167">
        <v>0</v>
      </c>
      <c r="Q151" s="223">
        <v>4.5</v>
      </c>
      <c r="R151" s="225">
        <v>1</v>
      </c>
      <c r="S151" s="225"/>
      <c r="T151" s="168"/>
      <c r="U151" s="168"/>
      <c r="V151" s="168"/>
      <c r="W151" s="166"/>
      <c r="X151" s="183">
        <v>0</v>
      </c>
      <c r="Y151" s="169">
        <v>0</v>
      </c>
      <c r="Z151" s="170"/>
      <c r="AB151" s="223"/>
      <c r="AC151" s="183"/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0</v>
      </c>
      <c r="AN151" s="225"/>
      <c r="AO151" s="225"/>
      <c r="AP151" s="168"/>
      <c r="AQ151" s="168"/>
      <c r="AR151" s="168"/>
      <c r="AS151" s="166"/>
      <c r="AT151" s="183">
        <v>0</v>
      </c>
      <c r="AU151" s="169">
        <v>0</v>
      </c>
      <c r="AV151" s="173"/>
      <c r="AX151" s="228"/>
      <c r="AY151" s="229"/>
      <c r="AZ151" s="229"/>
      <c r="BA151" s="229"/>
      <c r="BB151" s="229"/>
      <c r="BC151" s="230"/>
      <c r="BE151" s="231">
        <v>5</v>
      </c>
      <c r="BF151" s="183">
        <v>1</v>
      </c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5</v>
      </c>
      <c r="BQ151" s="225"/>
      <c r="BR151" s="225"/>
      <c r="BS151" s="168"/>
      <c r="BT151" s="168"/>
      <c r="BU151" s="168"/>
      <c r="BV151" s="166"/>
      <c r="BW151" s="183">
        <v>0</v>
      </c>
      <c r="BX151" s="169">
        <v>0</v>
      </c>
      <c r="BY151" s="184"/>
      <c r="CA151" s="185">
        <v>1.4</v>
      </c>
      <c r="CB151" s="232" t="s">
        <v>426</v>
      </c>
      <c r="CC151" s="187"/>
      <c r="CD151" s="188">
        <v>0</v>
      </c>
      <c r="CE151" s="233">
        <v>0</v>
      </c>
      <c r="CF151" s="190"/>
      <c r="CG151" s="191">
        <v>3.2</v>
      </c>
      <c r="CH151" s="234" t="s">
        <v>430</v>
      </c>
      <c r="CI151" s="190"/>
      <c r="CJ151" s="235">
        <v>1.7</v>
      </c>
      <c r="CL151" s="236"/>
      <c r="CM151" s="237"/>
      <c r="CN151" s="238"/>
      <c r="CO151">
        <v>0</v>
      </c>
      <c r="CP151" s="239"/>
      <c r="CQ151" s="240"/>
      <c r="CR151" s="240"/>
      <c r="CS151" s="240"/>
      <c r="CT151" s="241"/>
      <c r="CU151" s="242">
        <v>0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3</v>
      </c>
      <c r="DS151" s="397">
        <v>1.4</v>
      </c>
      <c r="DT151" s="397"/>
      <c r="DU151" s="398"/>
      <c r="DV151" s="391"/>
      <c r="DW151" s="253">
        <v>4</v>
      </c>
      <c r="DX151" s="399">
        <v>0</v>
      </c>
      <c r="DY151" s="399"/>
      <c r="DZ151" s="400"/>
      <c r="EA151" s="391"/>
      <c r="EB151" s="401">
        <v>4.0999999999999996</v>
      </c>
      <c r="EC151" s="402">
        <v>3.2</v>
      </c>
      <c r="ED151" s="402"/>
      <c r="EE151" s="403"/>
    </row>
    <row r="152" spans="1:135" x14ac:dyDescent="0.3">
      <c r="A152" s="20">
        <f t="shared" si="3"/>
        <v>70336</v>
      </c>
      <c r="B152" s="456" t="s">
        <v>371</v>
      </c>
      <c r="C152" s="457" t="s">
        <v>372</v>
      </c>
      <c r="D152" s="457" t="s">
        <v>373</v>
      </c>
      <c r="E152" s="457" t="s">
        <v>271</v>
      </c>
      <c r="F152" s="223"/>
      <c r="G152" s="183"/>
      <c r="H152" s="183"/>
      <c r="I152" s="183"/>
      <c r="J152" s="183"/>
      <c r="K152" s="183"/>
      <c r="L152" s="183"/>
      <c r="M152" s="183"/>
      <c r="N152" s="183"/>
      <c r="O152" s="224"/>
      <c r="P152" s="167">
        <v>0</v>
      </c>
      <c r="Q152" s="223">
        <v>3.5</v>
      </c>
      <c r="R152" s="225">
        <v>1</v>
      </c>
      <c r="S152" s="225"/>
      <c r="T152" s="168"/>
      <c r="U152" s="168"/>
      <c r="V152" s="168"/>
      <c r="W152" s="166"/>
      <c r="X152" s="183">
        <v>0</v>
      </c>
      <c r="Y152" s="169">
        <v>0</v>
      </c>
      <c r="Z152" s="170"/>
      <c r="AB152" s="223"/>
      <c r="AC152" s="183"/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0</v>
      </c>
      <c r="AN152" s="225"/>
      <c r="AO152" s="225"/>
      <c r="AP152" s="168"/>
      <c r="AQ152" s="168"/>
      <c r="AR152" s="168"/>
      <c r="AS152" s="166"/>
      <c r="AT152" s="183">
        <v>0</v>
      </c>
      <c r="AU152" s="169">
        <v>0</v>
      </c>
      <c r="AV152" s="173"/>
      <c r="AX152" s="228"/>
      <c r="AY152" s="229"/>
      <c r="AZ152" s="229"/>
      <c r="BA152" s="229"/>
      <c r="BB152" s="229"/>
      <c r="BC152" s="230"/>
      <c r="BE152" s="231">
        <v>1</v>
      </c>
      <c r="BF152" s="183">
        <v>1</v>
      </c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/>
      <c r="BR152" s="225"/>
      <c r="BS152" s="168"/>
      <c r="BT152" s="168"/>
      <c r="BU152" s="168"/>
      <c r="BV152" s="166"/>
      <c r="BW152" s="183">
        <v>0</v>
      </c>
      <c r="BX152" s="169">
        <v>0</v>
      </c>
      <c r="BY152" s="184"/>
      <c r="CA152" s="185">
        <v>1.1000000000000001</v>
      </c>
      <c r="CB152" s="232" t="s">
        <v>426</v>
      </c>
      <c r="CC152" s="187"/>
      <c r="CD152" s="188">
        <v>0</v>
      </c>
      <c r="CE152" s="233">
        <v>0</v>
      </c>
      <c r="CF152" s="190"/>
      <c r="CG152" s="191">
        <v>0.8</v>
      </c>
      <c r="CH152" s="234" t="s">
        <v>426</v>
      </c>
      <c r="CI152" s="190"/>
      <c r="CJ152" s="235">
        <v>1.1000000000000001</v>
      </c>
      <c r="CL152" s="236"/>
      <c r="CM152" s="237"/>
      <c r="CN152" s="238"/>
      <c r="CO152">
        <v>0</v>
      </c>
      <c r="CP152" s="239"/>
      <c r="CQ152" s="240"/>
      <c r="CR152" s="240"/>
      <c r="CS152" s="240"/>
      <c r="CT152" s="241"/>
      <c r="CU152" s="242">
        <v>0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2.8</v>
      </c>
      <c r="DS152" s="397">
        <v>1.1000000000000001</v>
      </c>
      <c r="DT152" s="397"/>
      <c r="DU152" s="398"/>
      <c r="DV152" s="391"/>
      <c r="DW152" s="253">
        <v>3.3</v>
      </c>
      <c r="DX152" s="399">
        <v>0</v>
      </c>
      <c r="DY152" s="399"/>
      <c r="DZ152" s="400"/>
      <c r="EA152" s="391"/>
      <c r="EB152" s="401">
        <v>3.5</v>
      </c>
      <c r="EC152" s="402">
        <v>0.8</v>
      </c>
      <c r="ED152" s="402"/>
      <c r="EE152" s="403"/>
    </row>
    <row r="153" spans="1:135" x14ac:dyDescent="0.3">
      <c r="A153" s="20">
        <f t="shared" si="3"/>
        <v>70337</v>
      </c>
      <c r="B153" s="456" t="s">
        <v>133</v>
      </c>
      <c r="C153" s="457" t="s">
        <v>374</v>
      </c>
      <c r="D153" s="457" t="s">
        <v>375</v>
      </c>
      <c r="E153" s="457" t="s">
        <v>98</v>
      </c>
      <c r="F153" s="223"/>
      <c r="G153" s="183"/>
      <c r="H153" s="183"/>
      <c r="I153" s="183"/>
      <c r="J153" s="183"/>
      <c r="K153" s="183"/>
      <c r="L153" s="183"/>
      <c r="M153" s="183"/>
      <c r="N153" s="183"/>
      <c r="O153" s="224"/>
      <c r="P153" s="167">
        <v>0</v>
      </c>
      <c r="Q153" s="223">
        <v>3.5</v>
      </c>
      <c r="R153" s="225">
        <v>3.3</v>
      </c>
      <c r="S153" s="225"/>
      <c r="T153" s="168"/>
      <c r="U153" s="168"/>
      <c r="V153" s="168"/>
      <c r="W153" s="166"/>
      <c r="X153" s="183">
        <v>0</v>
      </c>
      <c r="Y153" s="169">
        <v>0</v>
      </c>
      <c r="Z153" s="170"/>
      <c r="AB153" s="223"/>
      <c r="AC153" s="183"/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0</v>
      </c>
      <c r="AN153" s="225"/>
      <c r="AO153" s="225"/>
      <c r="AP153" s="168"/>
      <c r="AQ153" s="168"/>
      <c r="AR153" s="168"/>
      <c r="AS153" s="166"/>
      <c r="AT153" s="183">
        <v>0</v>
      </c>
      <c r="AU153" s="169">
        <v>0</v>
      </c>
      <c r="AV153" s="173"/>
      <c r="AX153" s="228"/>
      <c r="AY153" s="229"/>
      <c r="AZ153" s="229"/>
      <c r="BA153" s="229"/>
      <c r="BB153" s="229"/>
      <c r="BC153" s="230"/>
      <c r="BE153" s="231">
        <v>5</v>
      </c>
      <c r="BF153" s="183">
        <v>5</v>
      </c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2.5</v>
      </c>
      <c r="BQ153" s="225"/>
      <c r="BR153" s="225"/>
      <c r="BS153" s="168"/>
      <c r="BT153" s="168"/>
      <c r="BU153" s="168"/>
      <c r="BV153" s="166"/>
      <c r="BW153" s="183">
        <v>0</v>
      </c>
      <c r="BX153" s="169">
        <v>0</v>
      </c>
      <c r="BY153" s="184"/>
      <c r="CA153" s="185">
        <v>1.7</v>
      </c>
      <c r="CB153" s="232" t="s">
        <v>426</v>
      </c>
      <c r="CC153" s="187"/>
      <c r="CD153" s="188">
        <v>0</v>
      </c>
      <c r="CE153" s="233">
        <v>0</v>
      </c>
      <c r="CF153" s="190"/>
      <c r="CG153" s="191">
        <v>3</v>
      </c>
      <c r="CH153" s="234" t="s">
        <v>430</v>
      </c>
      <c r="CI153" s="190"/>
      <c r="CJ153" s="235">
        <v>2</v>
      </c>
      <c r="CL153" s="236"/>
      <c r="CM153" s="237"/>
      <c r="CN153" s="238"/>
      <c r="CO153">
        <v>0</v>
      </c>
      <c r="CP153" s="239"/>
      <c r="CQ153" s="240"/>
      <c r="CR153" s="240"/>
      <c r="CS153" s="240"/>
      <c r="CT153" s="241"/>
      <c r="CU153" s="242">
        <v>0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3.6</v>
      </c>
      <c r="DS153" s="397">
        <v>1.7</v>
      </c>
      <c r="DT153" s="397"/>
      <c r="DU153" s="398"/>
      <c r="DV153" s="391"/>
      <c r="DW153" s="253">
        <v>4.5</v>
      </c>
      <c r="DX153" s="399">
        <v>0</v>
      </c>
      <c r="DY153" s="399"/>
      <c r="DZ153" s="400"/>
      <c r="EA153" s="391"/>
      <c r="EB153" s="401">
        <v>4</v>
      </c>
      <c r="EC153" s="402">
        <v>3</v>
      </c>
      <c r="ED153" s="402"/>
      <c r="EE153" s="403"/>
    </row>
    <row r="154" spans="1:135" x14ac:dyDescent="0.3">
      <c r="A154" s="20">
        <f t="shared" si="3"/>
        <v>70338</v>
      </c>
      <c r="B154" s="456" t="s">
        <v>158</v>
      </c>
      <c r="C154" s="457" t="s">
        <v>116</v>
      </c>
      <c r="D154" s="457" t="s">
        <v>376</v>
      </c>
      <c r="E154" s="457" t="s">
        <v>107</v>
      </c>
      <c r="F154" s="223"/>
      <c r="G154" s="183"/>
      <c r="H154" s="183"/>
      <c r="I154" s="183"/>
      <c r="J154" s="183"/>
      <c r="K154" s="183"/>
      <c r="L154" s="183"/>
      <c r="M154" s="183"/>
      <c r="N154" s="183"/>
      <c r="O154" s="224"/>
      <c r="P154" s="167">
        <v>0</v>
      </c>
      <c r="Q154" s="223">
        <v>3.8</v>
      </c>
      <c r="R154" s="225">
        <v>1</v>
      </c>
      <c r="S154" s="225"/>
      <c r="T154" s="168"/>
      <c r="U154" s="168"/>
      <c r="V154" s="168"/>
      <c r="W154" s="166"/>
      <c r="X154" s="183">
        <v>0</v>
      </c>
      <c r="Y154" s="169">
        <v>0</v>
      </c>
      <c r="Z154" s="170"/>
      <c r="AB154" s="223"/>
      <c r="AC154" s="183"/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0</v>
      </c>
      <c r="AN154" s="225"/>
      <c r="AO154" s="225"/>
      <c r="AP154" s="168"/>
      <c r="AQ154" s="168"/>
      <c r="AR154" s="168"/>
      <c r="AS154" s="166"/>
      <c r="AT154" s="183">
        <v>0</v>
      </c>
      <c r="AU154" s="169">
        <v>0</v>
      </c>
      <c r="AV154" s="173"/>
      <c r="AX154" s="228"/>
      <c r="AY154" s="229"/>
      <c r="AZ154" s="229"/>
      <c r="BA154" s="229"/>
      <c r="BB154" s="229"/>
      <c r="BC154" s="230"/>
      <c r="BE154" s="231">
        <v>2</v>
      </c>
      <c r="BF154" s="183">
        <v>5</v>
      </c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3</v>
      </c>
      <c r="BQ154" s="225"/>
      <c r="BR154" s="225"/>
      <c r="BS154" s="168"/>
      <c r="BT154" s="168"/>
      <c r="BU154" s="168"/>
      <c r="BV154" s="166"/>
      <c r="BW154" s="183">
        <v>0</v>
      </c>
      <c r="BX154" s="169">
        <v>0</v>
      </c>
      <c r="BY154" s="184"/>
      <c r="CA154" s="185">
        <v>1.2</v>
      </c>
      <c r="CB154" s="232" t="s">
        <v>426</v>
      </c>
      <c r="CC154" s="187"/>
      <c r="CD154" s="188">
        <v>0</v>
      </c>
      <c r="CE154" s="233">
        <v>0</v>
      </c>
      <c r="CF154" s="190"/>
      <c r="CG154" s="191">
        <v>2.6</v>
      </c>
      <c r="CH154" s="234" t="s">
        <v>426</v>
      </c>
      <c r="CI154" s="190"/>
      <c r="CJ154" s="235">
        <v>1.5</v>
      </c>
      <c r="CL154" s="236"/>
      <c r="CM154" s="237"/>
      <c r="CN154" s="238"/>
      <c r="CO154">
        <v>0</v>
      </c>
      <c r="CP154" s="239"/>
      <c r="CQ154" s="240"/>
      <c r="CR154" s="240"/>
      <c r="CS154" s="240"/>
      <c r="CT154" s="241"/>
      <c r="CU154" s="242">
        <v>0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3.8</v>
      </c>
      <c r="DS154" s="397">
        <v>1.2</v>
      </c>
      <c r="DT154" s="397"/>
      <c r="DU154" s="398"/>
      <c r="DV154" s="391"/>
      <c r="DW154" s="253">
        <v>3.7</v>
      </c>
      <c r="DX154" s="399">
        <v>0</v>
      </c>
      <c r="DY154" s="399"/>
      <c r="DZ154" s="400"/>
      <c r="EA154" s="391"/>
      <c r="EB154" s="401">
        <v>3.5</v>
      </c>
      <c r="EC154" s="402">
        <v>2.6</v>
      </c>
      <c r="ED154" s="402"/>
      <c r="EE154" s="403"/>
    </row>
    <row r="155" spans="1:135" x14ac:dyDescent="0.3">
      <c r="A155" s="20">
        <f t="shared" si="3"/>
        <v>70339</v>
      </c>
      <c r="B155" s="456" t="s">
        <v>159</v>
      </c>
      <c r="C155" s="457" t="s">
        <v>68</v>
      </c>
      <c r="D155" s="457" t="s">
        <v>113</v>
      </c>
      <c r="E155" s="457">
        <v>0</v>
      </c>
      <c r="F155" s="223"/>
      <c r="G155" s="183"/>
      <c r="H155" s="183"/>
      <c r="I155" s="183"/>
      <c r="J155" s="183"/>
      <c r="K155" s="183"/>
      <c r="L155" s="183"/>
      <c r="M155" s="183"/>
      <c r="N155" s="183"/>
      <c r="O155" s="224"/>
      <c r="P155" s="167">
        <v>0</v>
      </c>
      <c r="Q155" s="223">
        <v>1</v>
      </c>
      <c r="R155" s="225">
        <v>1</v>
      </c>
      <c r="S155" s="225"/>
      <c r="T155" s="168"/>
      <c r="U155" s="168"/>
      <c r="V155" s="168"/>
      <c r="W155" s="166"/>
      <c r="X155" s="183">
        <v>0</v>
      </c>
      <c r="Y155" s="169">
        <v>0</v>
      </c>
      <c r="Z155" s="170"/>
      <c r="AB155" s="223"/>
      <c r="AC155" s="183"/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0</v>
      </c>
      <c r="AN155" s="225"/>
      <c r="AO155" s="225"/>
      <c r="AP155" s="168"/>
      <c r="AQ155" s="168"/>
      <c r="AR155" s="168"/>
      <c r="AS155" s="166"/>
      <c r="AT155" s="183">
        <v>0</v>
      </c>
      <c r="AU155" s="169">
        <v>0</v>
      </c>
      <c r="AV155" s="173"/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/>
      <c r="BR155" s="225"/>
      <c r="BS155" s="168"/>
      <c r="BT155" s="168"/>
      <c r="BU155" s="168"/>
      <c r="BV155" s="166"/>
      <c r="BW155" s="183">
        <v>0</v>
      </c>
      <c r="BX155" s="169">
        <v>0</v>
      </c>
      <c r="BY155" s="184"/>
      <c r="CA155" s="185">
        <v>0.5</v>
      </c>
      <c r="CB155" s="232" t="s">
        <v>426</v>
      </c>
      <c r="CC155" s="187"/>
      <c r="CD155" s="188">
        <v>0</v>
      </c>
      <c r="CE155" s="233">
        <v>0</v>
      </c>
      <c r="CF155" s="190"/>
      <c r="CG155" s="191">
        <v>1.4</v>
      </c>
      <c r="CH155" s="234" t="s">
        <v>426</v>
      </c>
      <c r="CI155" s="190"/>
      <c r="CJ155" s="235">
        <v>0.7</v>
      </c>
      <c r="CL155" s="236"/>
      <c r="CM155" s="237"/>
      <c r="CN155" s="238"/>
      <c r="CO155">
        <v>0</v>
      </c>
      <c r="CP155" s="239"/>
      <c r="CQ155" s="240"/>
      <c r="CR155" s="240"/>
      <c r="CS155" s="240"/>
      <c r="CT155" s="241"/>
      <c r="CU155" s="242">
        <v>0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0.5</v>
      </c>
      <c r="DT155" s="397"/>
      <c r="DU155" s="398"/>
      <c r="DV155" s="391"/>
      <c r="DW155" s="253">
        <v>1.8</v>
      </c>
      <c r="DX155" s="399">
        <v>0</v>
      </c>
      <c r="DY155" s="399"/>
      <c r="DZ155" s="400"/>
      <c r="EA155" s="391"/>
      <c r="EB155" s="401">
        <v>2.2999999999999998</v>
      </c>
      <c r="EC155" s="402">
        <v>1.4</v>
      </c>
      <c r="ED155" s="402"/>
      <c r="EE155" s="403"/>
    </row>
    <row r="156" spans="1:135" x14ac:dyDescent="0.3">
      <c r="A156" s="20">
        <f t="shared" si="3"/>
        <v>70340</v>
      </c>
      <c r="B156" s="456" t="s">
        <v>41</v>
      </c>
      <c r="C156" s="457" t="s">
        <v>163</v>
      </c>
      <c r="D156" s="457" t="s">
        <v>128</v>
      </c>
      <c r="E156" s="457" t="s">
        <v>60</v>
      </c>
      <c r="F156" s="223"/>
      <c r="G156" s="183"/>
      <c r="H156" s="183"/>
      <c r="I156" s="183"/>
      <c r="J156" s="183"/>
      <c r="K156" s="183"/>
      <c r="L156" s="183"/>
      <c r="M156" s="183"/>
      <c r="N156" s="183"/>
      <c r="O156" s="224"/>
      <c r="P156" s="167">
        <v>0</v>
      </c>
      <c r="Q156" s="223">
        <v>3.8</v>
      </c>
      <c r="R156" s="225">
        <v>1</v>
      </c>
      <c r="S156" s="225"/>
      <c r="T156" s="168"/>
      <c r="U156" s="168"/>
      <c r="V156" s="168"/>
      <c r="W156" s="166"/>
      <c r="X156" s="183">
        <v>0</v>
      </c>
      <c r="Y156" s="169">
        <v>0</v>
      </c>
      <c r="Z156" s="170"/>
      <c r="AB156" s="223"/>
      <c r="AC156" s="183"/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0</v>
      </c>
      <c r="AN156" s="225"/>
      <c r="AO156" s="225"/>
      <c r="AP156" s="168"/>
      <c r="AQ156" s="168"/>
      <c r="AR156" s="168"/>
      <c r="AS156" s="166"/>
      <c r="AT156" s="183">
        <v>0</v>
      </c>
      <c r="AU156" s="169">
        <v>0</v>
      </c>
      <c r="AV156" s="173"/>
      <c r="AX156" s="228"/>
      <c r="AY156" s="229"/>
      <c r="AZ156" s="229"/>
      <c r="BA156" s="229"/>
      <c r="BB156" s="229"/>
      <c r="BC156" s="230"/>
      <c r="BE156" s="231">
        <v>4</v>
      </c>
      <c r="BF156" s="183">
        <v>5</v>
      </c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/>
      <c r="BR156" s="225"/>
      <c r="BS156" s="168"/>
      <c r="BT156" s="168"/>
      <c r="BU156" s="168"/>
      <c r="BV156" s="166"/>
      <c r="BW156" s="183">
        <v>0</v>
      </c>
      <c r="BX156" s="169">
        <v>0</v>
      </c>
      <c r="BY156" s="184"/>
      <c r="CA156" s="185">
        <v>1.2</v>
      </c>
      <c r="CB156" s="232" t="s">
        <v>426</v>
      </c>
      <c r="CC156" s="187"/>
      <c r="CD156" s="188">
        <v>0</v>
      </c>
      <c r="CE156" s="233">
        <v>0</v>
      </c>
      <c r="CF156" s="190"/>
      <c r="CG156" s="191">
        <v>2.2000000000000002</v>
      </c>
      <c r="CH156" s="234" t="s">
        <v>426</v>
      </c>
      <c r="CI156" s="190"/>
      <c r="CJ156" s="235">
        <v>1.4</v>
      </c>
      <c r="CL156" s="236"/>
      <c r="CM156" s="237"/>
      <c r="CN156" s="238"/>
      <c r="CO156">
        <v>0</v>
      </c>
      <c r="CP156" s="239"/>
      <c r="CQ156" s="240"/>
      <c r="CR156" s="240"/>
      <c r="CS156" s="240"/>
      <c r="CT156" s="241"/>
      <c r="CU156" s="242">
        <v>0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3.5</v>
      </c>
      <c r="DS156" s="397">
        <v>1.2</v>
      </c>
      <c r="DT156" s="397"/>
      <c r="DU156" s="398"/>
      <c r="DV156" s="391"/>
      <c r="DW156" s="253">
        <v>3.7</v>
      </c>
      <c r="DX156" s="399">
        <v>0</v>
      </c>
      <c r="DY156" s="399"/>
      <c r="DZ156" s="400"/>
      <c r="EA156" s="391"/>
      <c r="EB156" s="401">
        <v>3.8</v>
      </c>
      <c r="EC156" s="402">
        <v>2.2000000000000002</v>
      </c>
      <c r="ED156" s="402"/>
      <c r="EE156" s="403"/>
    </row>
    <row r="157" spans="1:135" x14ac:dyDescent="0.3">
      <c r="A157" s="20">
        <f t="shared" si="3"/>
        <v>70341</v>
      </c>
      <c r="B157" s="456" t="s">
        <v>377</v>
      </c>
      <c r="C157" s="457" t="s">
        <v>378</v>
      </c>
      <c r="D157" s="457" t="s">
        <v>379</v>
      </c>
      <c r="E157" s="457" t="s">
        <v>178</v>
      </c>
      <c r="F157" s="223"/>
      <c r="G157" s="183"/>
      <c r="H157" s="183"/>
      <c r="I157" s="183"/>
      <c r="J157" s="183"/>
      <c r="K157" s="183"/>
      <c r="L157" s="183"/>
      <c r="M157" s="183"/>
      <c r="N157" s="183"/>
      <c r="O157" s="224"/>
      <c r="P157" s="167">
        <v>0</v>
      </c>
      <c r="Q157" s="223">
        <v>4</v>
      </c>
      <c r="R157" s="225">
        <v>3</v>
      </c>
      <c r="S157" s="225"/>
      <c r="T157" s="168"/>
      <c r="U157" s="168"/>
      <c r="V157" s="168"/>
      <c r="W157" s="166"/>
      <c r="X157" s="183">
        <v>0</v>
      </c>
      <c r="Y157" s="169">
        <v>0</v>
      </c>
      <c r="Z157" s="170"/>
      <c r="AB157" s="223"/>
      <c r="AC157" s="183"/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0</v>
      </c>
      <c r="AN157" s="225"/>
      <c r="AO157" s="225"/>
      <c r="AP157" s="168"/>
      <c r="AQ157" s="168"/>
      <c r="AR157" s="168"/>
      <c r="AS157" s="166"/>
      <c r="AT157" s="183">
        <v>0</v>
      </c>
      <c r="AU157" s="169">
        <v>0</v>
      </c>
      <c r="AV157" s="173"/>
      <c r="AX157" s="228"/>
      <c r="AY157" s="229"/>
      <c r="AZ157" s="229"/>
      <c r="BA157" s="229"/>
      <c r="BB157" s="229"/>
      <c r="BC157" s="230"/>
      <c r="BE157" s="231">
        <v>3</v>
      </c>
      <c r="BF157" s="183">
        <v>5</v>
      </c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5</v>
      </c>
      <c r="BQ157" s="225"/>
      <c r="BR157" s="225"/>
      <c r="BS157" s="168"/>
      <c r="BT157" s="168"/>
      <c r="BU157" s="168"/>
      <c r="BV157" s="166"/>
      <c r="BW157" s="183">
        <v>0</v>
      </c>
      <c r="BX157" s="169">
        <v>0</v>
      </c>
      <c r="BY157" s="184"/>
      <c r="CA157" s="185">
        <v>1.8</v>
      </c>
      <c r="CB157" s="232" t="s">
        <v>426</v>
      </c>
      <c r="CC157" s="187"/>
      <c r="CD157" s="188">
        <v>0</v>
      </c>
      <c r="CE157" s="233">
        <v>0</v>
      </c>
      <c r="CF157" s="190"/>
      <c r="CG157" s="191">
        <v>3.6</v>
      </c>
      <c r="CH157" s="234" t="s">
        <v>430</v>
      </c>
      <c r="CI157" s="190"/>
      <c r="CJ157" s="235">
        <v>2.1</v>
      </c>
      <c r="CL157" s="236"/>
      <c r="CM157" s="237"/>
      <c r="CN157" s="238"/>
      <c r="CO157">
        <v>0</v>
      </c>
      <c r="CP157" s="239"/>
      <c r="CQ157" s="240"/>
      <c r="CR157" s="240"/>
      <c r="CS157" s="240"/>
      <c r="CT157" s="241"/>
      <c r="CU157" s="242">
        <v>0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1.8</v>
      </c>
      <c r="DT157" s="397"/>
      <c r="DU157" s="398"/>
      <c r="DV157" s="391"/>
      <c r="DW157" s="253">
        <v>3.6</v>
      </c>
      <c r="DX157" s="399">
        <v>0</v>
      </c>
      <c r="DY157" s="399"/>
      <c r="DZ157" s="400"/>
      <c r="EA157" s="391"/>
      <c r="EB157" s="401">
        <v>4.4000000000000004</v>
      </c>
      <c r="EC157" s="402">
        <v>3.6</v>
      </c>
      <c r="ED157" s="402"/>
      <c r="EE157" s="403"/>
    </row>
    <row r="158" spans="1:135" x14ac:dyDescent="0.3">
      <c r="A158" s="20">
        <f t="shared" si="3"/>
        <v>70342</v>
      </c>
      <c r="B158" s="21">
        <v>0</v>
      </c>
      <c r="C158" s="21">
        <v>0</v>
      </c>
      <c r="D158" s="21">
        <v>0</v>
      </c>
      <c r="E158" s="458">
        <v>0</v>
      </c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O158">
        <v>0</v>
      </c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7">
        <v>0</v>
      </c>
      <c r="DT158" s="397"/>
      <c r="DU158" s="398"/>
      <c r="DV158" s="391"/>
      <c r="DW158" s="253">
        <v>0</v>
      </c>
      <c r="DX158" s="399">
        <v>0</v>
      </c>
      <c r="DY158" s="399"/>
      <c r="DZ158" s="400"/>
      <c r="EA158" s="391"/>
      <c r="EB158" s="401">
        <v>0</v>
      </c>
      <c r="EC158" s="402">
        <v>0</v>
      </c>
      <c r="ED158" s="402"/>
      <c r="EE158" s="403"/>
    </row>
    <row r="159" spans="1:135" x14ac:dyDescent="0.3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O159">
        <v>0</v>
      </c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/>
      <c r="DU159" s="398"/>
      <c r="DV159" s="391"/>
      <c r="DW159" s="253">
        <v>0</v>
      </c>
      <c r="DX159" s="399">
        <v>0</v>
      </c>
      <c r="DY159" s="399"/>
      <c r="DZ159" s="400"/>
      <c r="EA159" s="391"/>
      <c r="EB159" s="401">
        <v>0</v>
      </c>
      <c r="EC159" s="402">
        <v>0</v>
      </c>
      <c r="ED159" s="402"/>
      <c r="EE159" s="403"/>
    </row>
    <row r="160" spans="1:135" x14ac:dyDescent="0.3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O160">
        <v>0</v>
      </c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/>
      <c r="DU160" s="398"/>
      <c r="DV160" s="391"/>
      <c r="DW160" s="253">
        <v>0</v>
      </c>
      <c r="DX160" s="399">
        <v>0</v>
      </c>
      <c r="DY160" s="399"/>
      <c r="DZ160" s="400"/>
      <c r="EA160" s="391"/>
      <c r="EB160" s="401">
        <v>0</v>
      </c>
      <c r="EC160" s="402">
        <v>0</v>
      </c>
      <c r="ED160" s="402"/>
      <c r="EE160" s="403"/>
    </row>
    <row r="161" spans="1:135" x14ac:dyDescent="0.3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O161">
        <v>0</v>
      </c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/>
      <c r="DU161" s="398"/>
      <c r="DV161" s="391"/>
      <c r="DW161" s="253">
        <v>0</v>
      </c>
      <c r="DX161" s="399">
        <v>0</v>
      </c>
      <c r="DY161" s="399"/>
      <c r="DZ161" s="400"/>
      <c r="EA161" s="391"/>
      <c r="EB161" s="401">
        <v>0</v>
      </c>
      <c r="EC161" s="402">
        <v>0</v>
      </c>
      <c r="ED161" s="402"/>
      <c r="EE161" s="403"/>
    </row>
    <row r="162" spans="1:135" x14ac:dyDescent="0.3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O162">
        <v>0</v>
      </c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/>
      <c r="DU162" s="398"/>
      <c r="DV162" s="391"/>
      <c r="DW162" s="253">
        <v>0</v>
      </c>
      <c r="DX162" s="399">
        <v>0</v>
      </c>
      <c r="DY162" s="399"/>
      <c r="DZ162" s="400"/>
      <c r="EA162" s="391"/>
      <c r="EB162" s="401">
        <v>0</v>
      </c>
      <c r="EC162" s="402">
        <v>0</v>
      </c>
      <c r="ED162" s="402"/>
      <c r="EE162" s="403"/>
    </row>
    <row r="163" spans="1:135" x14ac:dyDescent="0.3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O163">
        <v>0</v>
      </c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/>
      <c r="DU163" s="398"/>
      <c r="DV163" s="391"/>
      <c r="DW163" s="253">
        <v>0</v>
      </c>
      <c r="DX163" s="399">
        <v>0</v>
      </c>
      <c r="DY163" s="399"/>
      <c r="DZ163" s="400"/>
      <c r="EA163" s="391"/>
      <c r="EB163" s="401">
        <v>0</v>
      </c>
      <c r="EC163" s="402">
        <v>0</v>
      </c>
      <c r="ED163" s="402"/>
      <c r="EE163" s="403"/>
    </row>
    <row r="164" spans="1:135" x14ac:dyDescent="0.3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O164">
        <v>0</v>
      </c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/>
      <c r="DU164" s="398"/>
      <c r="DV164" s="391"/>
      <c r="DW164" s="253">
        <v>0</v>
      </c>
      <c r="DX164" s="399">
        <v>0</v>
      </c>
      <c r="DY164" s="399"/>
      <c r="DZ164" s="400"/>
      <c r="EA164" s="391"/>
      <c r="EB164" s="401">
        <v>0</v>
      </c>
      <c r="EC164" s="402">
        <v>0</v>
      </c>
      <c r="ED164" s="402"/>
      <c r="EE164" s="403"/>
    </row>
    <row r="165" spans="1:135" x14ac:dyDescent="0.3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O165">
        <v>0</v>
      </c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/>
      <c r="DU165" s="398"/>
      <c r="DV165" s="391"/>
      <c r="DW165" s="253">
        <v>0</v>
      </c>
      <c r="DX165" s="399">
        <v>0</v>
      </c>
      <c r="DY165" s="399"/>
      <c r="DZ165" s="400"/>
      <c r="EA165" s="391"/>
      <c r="EB165" s="401">
        <v>0</v>
      </c>
      <c r="EC165" s="402">
        <v>0</v>
      </c>
      <c r="ED165" s="402"/>
      <c r="EE165" s="403"/>
    </row>
    <row r="166" spans="1:135" ht="15" customHeight="1" thickBot="1" x14ac:dyDescent="0.35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O166">
        <v>0</v>
      </c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/>
      <c r="DU166" s="407"/>
      <c r="DV166" s="408"/>
      <c r="DW166" s="322">
        <v>0</v>
      </c>
      <c r="DX166" s="409">
        <v>0</v>
      </c>
      <c r="DY166" s="409"/>
      <c r="DZ166" s="410"/>
      <c r="EA166" s="408"/>
      <c r="EB166" s="411">
        <v>0</v>
      </c>
      <c r="EC166" s="412">
        <v>0</v>
      </c>
      <c r="ED166" s="412"/>
      <c r="EE166" s="413"/>
    </row>
    <row r="167" spans="1:135" ht="36.6" customHeight="1" thickTop="1" thickBot="1" x14ac:dyDescent="0.35">
      <c r="A167" s="459" t="s">
        <v>182</v>
      </c>
      <c r="B167" s="460">
        <v>43606</v>
      </c>
      <c r="C167" s="461"/>
      <c r="D167" s="461"/>
      <c r="E167" s="461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9" t="s">
        <v>258</v>
      </c>
      <c r="Q167" s="330" t="s">
        <v>450</v>
      </c>
      <c r="R167" s="419" t="s">
        <v>451</v>
      </c>
      <c r="S167" s="330"/>
      <c r="T167" s="330"/>
      <c r="U167" s="330"/>
      <c r="V167" s="330"/>
      <c r="W167" s="330"/>
      <c r="X167" s="332" t="s">
        <v>259</v>
      </c>
      <c r="Y167" s="332" t="s">
        <v>260</v>
      </c>
      <c r="Z167" s="332" t="s">
        <v>261</v>
      </c>
      <c r="AA167" s="334"/>
      <c r="AB167" s="335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 t="s">
        <v>438</v>
      </c>
      <c r="AN167" s="330"/>
      <c r="AO167" s="330"/>
      <c r="AP167" s="330"/>
      <c r="AQ167" s="330"/>
      <c r="AR167" s="330"/>
      <c r="AS167" s="330"/>
      <c r="AT167" s="338" t="s">
        <v>259</v>
      </c>
      <c r="AU167" s="338" t="s">
        <v>260</v>
      </c>
      <c r="AV167" s="340" t="s">
        <v>261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452</v>
      </c>
      <c r="BF167" s="344" t="s">
        <v>453</v>
      </c>
      <c r="BG167" s="344"/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454</v>
      </c>
      <c r="BQ167" s="346"/>
      <c r="BR167" s="346"/>
      <c r="BS167" s="346"/>
      <c r="BT167" s="346"/>
      <c r="BU167" s="346"/>
      <c r="BV167" s="346"/>
      <c r="BW167" s="347" t="s">
        <v>259</v>
      </c>
      <c r="BX167" s="347" t="s">
        <v>260</v>
      </c>
      <c r="BY167" s="347" t="s">
        <v>261</v>
      </c>
      <c r="CA167" s="348" t="s">
        <v>262</v>
      </c>
      <c r="CB167" s="415">
        <v>0</v>
      </c>
      <c r="CC167" s="416"/>
      <c r="CD167" s="417" t="s">
        <v>262</v>
      </c>
      <c r="CE167" s="418">
        <v>0</v>
      </c>
      <c r="CF167" s="416"/>
      <c r="CG167" s="417" t="s">
        <v>262</v>
      </c>
      <c r="CH167" s="418">
        <v>0</v>
      </c>
      <c r="CI167" s="350"/>
      <c r="CJ167" s="352">
        <v>41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44" t="s">
        <v>263</v>
      </c>
      <c r="CY167" s="644"/>
      <c r="CZ167" s="360">
        <v>0</v>
      </c>
      <c r="DA167" s="361"/>
      <c r="DB167" s="362"/>
      <c r="DC167" s="645" t="s">
        <v>263</v>
      </c>
      <c r="DD167" s="645"/>
      <c r="DE167" s="363">
        <v>0</v>
      </c>
      <c r="DF167" s="364"/>
      <c r="DG167" s="362"/>
      <c r="DH167" s="645" t="s">
        <v>263</v>
      </c>
      <c r="DI167" s="645"/>
      <c r="DJ167" s="363">
        <v>0</v>
      </c>
      <c r="DK167" s="365"/>
      <c r="DL167" s="366"/>
      <c r="DM167" s="367"/>
      <c r="DN167" s="367"/>
      <c r="DO167" s="368"/>
      <c r="DR167" s="369">
        <v>41</v>
      </c>
      <c r="DS167" s="370">
        <v>41</v>
      </c>
      <c r="DT167" s="370">
        <v>0</v>
      </c>
      <c r="DU167" s="371">
        <v>0</v>
      </c>
      <c r="DV167" s="72"/>
      <c r="DW167" s="372">
        <v>41</v>
      </c>
      <c r="DX167" s="373">
        <v>0</v>
      </c>
      <c r="DY167" s="373">
        <v>0</v>
      </c>
      <c r="DZ167" s="374">
        <v>0</v>
      </c>
      <c r="EA167" s="72"/>
      <c r="EB167" s="375">
        <v>41</v>
      </c>
      <c r="EC167" s="376">
        <v>41</v>
      </c>
      <c r="ED167" s="376">
        <v>0</v>
      </c>
      <c r="EE167" s="377">
        <v>0</v>
      </c>
    </row>
    <row r="168" spans="1:135" ht="15" customHeight="1" thickTop="1" thickBot="1" x14ac:dyDescent="0.35">
      <c r="A168" t="s">
        <v>306</v>
      </c>
      <c r="F168" s="378"/>
      <c r="G168" s="378"/>
      <c r="H168" s="378"/>
      <c r="I168" s="378"/>
      <c r="J168" s="378"/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</row>
    <row r="169" spans="1:135" ht="19.2" thickTop="1" thickBot="1" x14ac:dyDescent="0.35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231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232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</row>
    <row r="170" spans="1:135" ht="16.8" customHeight="1" thickTop="1" thickBot="1" x14ac:dyDescent="0.35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233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234</v>
      </c>
      <c r="CB170" s="577"/>
      <c r="CC170" s="66"/>
      <c r="CD170" s="640" t="s">
        <v>235</v>
      </c>
      <c r="CE170" s="641"/>
      <c r="CF170" s="66"/>
      <c r="CG170" s="642" t="s">
        <v>236</v>
      </c>
      <c r="CH170" s="643"/>
      <c r="CI170" s="66"/>
      <c r="CJ170" s="578" t="s">
        <v>237</v>
      </c>
      <c r="CK170" s="47"/>
      <c r="CL170" s="580" t="s">
        <v>464</v>
      </c>
      <c r="CM170" s="581"/>
      <c r="CN170" s="582"/>
      <c r="CO170" s="47" t="s">
        <v>465</v>
      </c>
      <c r="CP170" s="604" t="s">
        <v>239</v>
      </c>
      <c r="CQ170" s="605"/>
      <c r="CR170" s="605"/>
      <c r="CS170" s="605"/>
      <c r="CT170" s="605"/>
      <c r="CU170" s="606"/>
      <c r="CV170" s="47"/>
      <c r="CW170" s="607" t="s">
        <v>240</v>
      </c>
      <c r="CX170" s="608"/>
      <c r="CY170" s="608"/>
      <c r="CZ170" s="380"/>
      <c r="DA170" s="71"/>
      <c r="DB170" s="609" t="s">
        <v>241</v>
      </c>
      <c r="DC170" s="610"/>
      <c r="DD170" s="610"/>
      <c r="DE170" s="381"/>
      <c r="DF170" s="71"/>
      <c r="DG170" s="611" t="s">
        <v>242</v>
      </c>
      <c r="DH170" s="612"/>
      <c r="DI170" s="612"/>
      <c r="DJ170" s="382"/>
      <c r="DK170" s="71"/>
      <c r="DL170" s="613" t="s">
        <v>243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</row>
    <row r="171" spans="1:135" ht="18.600000000000001" thickTop="1" thickBot="1" x14ac:dyDescent="0.4">
      <c r="A171" s="462" t="s">
        <v>380</v>
      </c>
      <c r="B171" s="446" t="s">
        <v>9</v>
      </c>
      <c r="C171" s="447">
        <v>704</v>
      </c>
      <c r="D171" s="448" t="s">
        <v>10</v>
      </c>
      <c r="E171" s="449" t="s">
        <v>16</v>
      </c>
      <c r="F171" s="547">
        <v>0.3</v>
      </c>
      <c r="G171" s="617"/>
      <c r="H171" s="618" t="s">
        <v>244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245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244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245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244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245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246</v>
      </c>
      <c r="DS171" s="99" t="s">
        <v>247</v>
      </c>
      <c r="DT171" s="100" t="s">
        <v>248</v>
      </c>
      <c r="DU171" s="101" t="s">
        <v>249</v>
      </c>
      <c r="DV171" s="72"/>
      <c r="DW171" s="102" t="s">
        <v>246</v>
      </c>
      <c r="DX171" s="103" t="s">
        <v>247</v>
      </c>
      <c r="DY171" s="104" t="s">
        <v>248</v>
      </c>
      <c r="DZ171" s="105" t="s">
        <v>249</v>
      </c>
      <c r="EA171" s="106"/>
      <c r="EB171" s="107" t="s">
        <v>246</v>
      </c>
      <c r="EC171" s="108" t="s">
        <v>247</v>
      </c>
      <c r="ED171" s="109" t="s">
        <v>248</v>
      </c>
      <c r="EE171" s="110" t="s">
        <v>249</v>
      </c>
    </row>
    <row r="172" spans="1:135" ht="26.4" customHeight="1" thickTop="1" thickBot="1" x14ac:dyDescent="0.4">
      <c r="A172" s="450" t="s">
        <v>183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250</v>
      </c>
      <c r="CV172" s="47"/>
      <c r="CW172" s="149" t="s">
        <v>251</v>
      </c>
      <c r="CX172" s="150" t="s">
        <v>12</v>
      </c>
      <c r="CY172" s="150" t="s">
        <v>252</v>
      </c>
      <c r="CZ172" s="151" t="s">
        <v>253</v>
      </c>
      <c r="DA172" s="152"/>
      <c r="DB172" s="149" t="s">
        <v>251</v>
      </c>
      <c r="DC172" s="150" t="s">
        <v>12</v>
      </c>
      <c r="DD172" s="150" t="s">
        <v>252</v>
      </c>
      <c r="DE172" s="151" t="s">
        <v>253</v>
      </c>
      <c r="DF172" s="152"/>
      <c r="DG172" s="149" t="s">
        <v>251</v>
      </c>
      <c r="DH172" s="150" t="s">
        <v>12</v>
      </c>
      <c r="DI172" s="150" t="s">
        <v>252</v>
      </c>
      <c r="DJ172" s="151" t="s">
        <v>253</v>
      </c>
      <c r="DK172" s="152"/>
      <c r="DL172" s="153" t="s">
        <v>254</v>
      </c>
      <c r="DM172" s="154" t="s">
        <v>255</v>
      </c>
      <c r="DN172" s="154" t="s">
        <v>256</v>
      </c>
      <c r="DO172" s="154" t="s">
        <v>257</v>
      </c>
      <c r="DP172" s="47"/>
      <c r="DQ172" s="47"/>
      <c r="DR172" s="383" t="s">
        <v>250</v>
      </c>
      <c r="DS172" s="384" t="s">
        <v>250</v>
      </c>
      <c r="DT172" s="384" t="s">
        <v>250</v>
      </c>
      <c r="DU172" s="385" t="s">
        <v>250</v>
      </c>
      <c r="DV172" s="72"/>
      <c r="DW172" s="158" t="s">
        <v>250</v>
      </c>
      <c r="DX172" s="159" t="s">
        <v>250</v>
      </c>
      <c r="DY172" s="159" t="s">
        <v>250</v>
      </c>
      <c r="DZ172" s="160" t="s">
        <v>250</v>
      </c>
      <c r="EA172" s="72"/>
      <c r="EB172" s="386" t="s">
        <v>250</v>
      </c>
      <c r="EC172" s="387" t="s">
        <v>250</v>
      </c>
      <c r="ED172" s="387" t="s">
        <v>250</v>
      </c>
      <c r="EE172" s="388" t="s">
        <v>250</v>
      </c>
    </row>
    <row r="173" spans="1:135" ht="16.2" thickTop="1" x14ac:dyDescent="0.3">
      <c r="A173" s="20">
        <f>+C171*100+1</f>
        <v>70401</v>
      </c>
      <c r="B173" s="454" t="s">
        <v>95</v>
      </c>
      <c r="C173" s="455" t="s">
        <v>381</v>
      </c>
      <c r="D173" s="455" t="s">
        <v>113</v>
      </c>
      <c r="E173" s="455">
        <v>0</v>
      </c>
      <c r="F173" s="164">
        <v>1</v>
      </c>
      <c r="G173" s="165"/>
      <c r="H173" s="165"/>
      <c r="I173" s="165"/>
      <c r="J173" s="165"/>
      <c r="K173" s="165"/>
      <c r="L173" s="165"/>
      <c r="M173" s="165"/>
      <c r="N173" s="165"/>
      <c r="O173" s="166"/>
      <c r="P173" s="167">
        <v>0</v>
      </c>
      <c r="Q173" s="164">
        <v>1</v>
      </c>
      <c r="R173" s="168">
        <v>1</v>
      </c>
      <c r="S173" s="168"/>
      <c r="T173" s="168"/>
      <c r="U173" s="168"/>
      <c r="V173" s="168"/>
      <c r="W173" s="166"/>
      <c r="X173" s="165">
        <v>5</v>
      </c>
      <c r="Y173" s="169">
        <v>0</v>
      </c>
      <c r="Z173" s="170"/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0</v>
      </c>
      <c r="AN173" s="168"/>
      <c r="AO173" s="168"/>
      <c r="AP173" s="168"/>
      <c r="AQ173" s="168"/>
      <c r="AR173" s="168"/>
      <c r="AS173" s="166"/>
      <c r="AT173" s="165">
        <v>0</v>
      </c>
      <c r="AU173" s="169">
        <v>0</v>
      </c>
      <c r="AV173" s="173"/>
      <c r="AX173" s="174"/>
      <c r="AY173" s="175"/>
      <c r="AZ173" s="175"/>
      <c r="BA173" s="175"/>
      <c r="BB173" s="175"/>
      <c r="BC173" s="176"/>
      <c r="BE173" s="177">
        <v>1</v>
      </c>
      <c r="BF173" s="178">
        <v>2.5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/>
      <c r="BR173" s="181"/>
      <c r="BS173" s="181"/>
      <c r="BT173" s="181"/>
      <c r="BU173" s="181"/>
      <c r="BV173" s="182"/>
      <c r="BW173" s="183">
        <v>5</v>
      </c>
      <c r="BX173" s="169">
        <v>0</v>
      </c>
      <c r="BY173" s="184"/>
      <c r="CA173" s="185">
        <v>1.4</v>
      </c>
      <c r="CB173" s="186" t="s">
        <v>426</v>
      </c>
      <c r="CC173" s="187"/>
      <c r="CD173" s="188">
        <v>0.4</v>
      </c>
      <c r="CE173" s="189" t="s">
        <v>426</v>
      </c>
      <c r="CF173" s="190"/>
      <c r="CG173" s="191">
        <v>1.6</v>
      </c>
      <c r="CH173" s="192" t="s">
        <v>426</v>
      </c>
      <c r="CI173" s="190"/>
      <c r="CJ173" s="193">
        <v>1.2</v>
      </c>
      <c r="CL173" s="194">
        <v>0.1</v>
      </c>
      <c r="CM173" s="195"/>
      <c r="CN173" s="196">
        <v>0.1</v>
      </c>
      <c r="CO173">
        <v>0</v>
      </c>
      <c r="CP173" s="197"/>
      <c r="CQ173" s="198"/>
      <c r="CR173" s="198"/>
      <c r="CS173" s="198"/>
      <c r="CT173" s="199"/>
      <c r="CU173" s="200">
        <v>0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2.1</v>
      </c>
      <c r="DS173" s="389">
        <v>1.4</v>
      </c>
      <c r="DT173" s="389"/>
      <c r="DU173" s="390"/>
      <c r="DV173" s="391"/>
      <c r="DW173" s="217">
        <v>1.4</v>
      </c>
      <c r="DX173" s="392">
        <v>0.4</v>
      </c>
      <c r="DY173" s="392"/>
      <c r="DZ173" s="393"/>
      <c r="EA173" s="391"/>
      <c r="EB173" s="394">
        <v>1.4</v>
      </c>
      <c r="EC173" s="395">
        <v>1.6</v>
      </c>
      <c r="ED173" s="395"/>
      <c r="EE173" s="396"/>
    </row>
    <row r="174" spans="1:135" x14ac:dyDescent="0.3">
      <c r="A174" s="20">
        <f>+A173+1</f>
        <v>70402</v>
      </c>
      <c r="B174" s="456" t="s">
        <v>382</v>
      </c>
      <c r="C174" s="457" t="s">
        <v>157</v>
      </c>
      <c r="D174" s="457" t="s">
        <v>81</v>
      </c>
      <c r="E174" s="457">
        <v>0</v>
      </c>
      <c r="F174" s="223">
        <v>5</v>
      </c>
      <c r="G174" s="183"/>
      <c r="H174" s="183"/>
      <c r="I174" s="183"/>
      <c r="J174" s="183"/>
      <c r="K174" s="183"/>
      <c r="L174" s="183"/>
      <c r="M174" s="183"/>
      <c r="N174" s="183"/>
      <c r="O174" s="224"/>
      <c r="P174" s="167">
        <v>0</v>
      </c>
      <c r="Q174" s="223">
        <v>1</v>
      </c>
      <c r="R174" s="225">
        <v>1</v>
      </c>
      <c r="S174" s="225"/>
      <c r="T174" s="168"/>
      <c r="U174" s="168"/>
      <c r="V174" s="168"/>
      <c r="W174" s="166"/>
      <c r="X174" s="183">
        <v>5</v>
      </c>
      <c r="Y174" s="169">
        <v>0</v>
      </c>
      <c r="Z174" s="170"/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0</v>
      </c>
      <c r="AN174" s="225"/>
      <c r="AO174" s="225"/>
      <c r="AP174" s="168"/>
      <c r="AQ174" s="168"/>
      <c r="AR174" s="168"/>
      <c r="AS174" s="166"/>
      <c r="AT174" s="183">
        <v>0</v>
      </c>
      <c r="AU174" s="169">
        <v>0</v>
      </c>
      <c r="AV174" s="173"/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/>
      <c r="BR174" s="225"/>
      <c r="BS174" s="168"/>
      <c r="BT174" s="168"/>
      <c r="BU174" s="168"/>
      <c r="BV174" s="166"/>
      <c r="BW174" s="183">
        <v>5</v>
      </c>
      <c r="BX174" s="169">
        <v>0</v>
      </c>
      <c r="BY174" s="184"/>
      <c r="CA174" s="185">
        <v>3.2</v>
      </c>
      <c r="CB174" s="232" t="s">
        <v>424</v>
      </c>
      <c r="CC174" s="187"/>
      <c r="CD174" s="188">
        <v>0.4</v>
      </c>
      <c r="CE174" s="233" t="s">
        <v>426</v>
      </c>
      <c r="CF174" s="190"/>
      <c r="CG174" s="191">
        <v>1.3</v>
      </c>
      <c r="CH174" s="234" t="s">
        <v>426</v>
      </c>
      <c r="CI174" s="190"/>
      <c r="CJ174" s="235">
        <v>2.2999999999999998</v>
      </c>
      <c r="CL174" s="236"/>
      <c r="CM174" s="237"/>
      <c r="CN174" s="238"/>
      <c r="CO174">
        <v>0</v>
      </c>
      <c r="CP174" s="239"/>
      <c r="CQ174" s="240"/>
      <c r="CR174" s="240"/>
      <c r="CS174" s="240"/>
      <c r="CT174" s="241"/>
      <c r="CU174" s="242">
        <v>0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3.2</v>
      </c>
      <c r="DT174" s="397"/>
      <c r="DU174" s="398"/>
      <c r="DV174" s="391"/>
      <c r="DW174" s="253">
        <v>1.4</v>
      </c>
      <c r="DX174" s="399">
        <v>0.4</v>
      </c>
      <c r="DY174" s="399"/>
      <c r="DZ174" s="400"/>
      <c r="EA174" s="391"/>
      <c r="EB174" s="401">
        <v>2.1</v>
      </c>
      <c r="EC174" s="402">
        <v>1.3</v>
      </c>
      <c r="ED174" s="402"/>
      <c r="EE174" s="403"/>
    </row>
    <row r="175" spans="1:135" x14ac:dyDescent="0.3">
      <c r="A175" s="20">
        <f t="shared" ref="A175:A222" si="4">+A174+1</f>
        <v>70403</v>
      </c>
      <c r="B175" s="456" t="s">
        <v>383</v>
      </c>
      <c r="C175" s="457" t="s">
        <v>91</v>
      </c>
      <c r="D175" s="457" t="s">
        <v>118</v>
      </c>
      <c r="E175" s="457">
        <v>0</v>
      </c>
      <c r="F175" s="223">
        <v>5</v>
      </c>
      <c r="G175" s="183"/>
      <c r="H175" s="183"/>
      <c r="I175" s="183"/>
      <c r="J175" s="183"/>
      <c r="K175" s="183"/>
      <c r="L175" s="183"/>
      <c r="M175" s="183"/>
      <c r="N175" s="183"/>
      <c r="O175" s="224"/>
      <c r="P175" s="167">
        <v>0</v>
      </c>
      <c r="Q175" s="223">
        <v>1</v>
      </c>
      <c r="R175" s="225">
        <v>2.5</v>
      </c>
      <c r="S175" s="225"/>
      <c r="T175" s="168"/>
      <c r="U175" s="168"/>
      <c r="V175" s="168"/>
      <c r="W175" s="166"/>
      <c r="X175" s="183">
        <v>5</v>
      </c>
      <c r="Y175" s="169">
        <v>0</v>
      </c>
      <c r="Z175" s="170"/>
      <c r="AB175" s="223">
        <v>1</v>
      </c>
      <c r="AC175" s="183">
        <v>3.5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0</v>
      </c>
      <c r="AN175" s="225"/>
      <c r="AO175" s="225"/>
      <c r="AP175" s="168"/>
      <c r="AQ175" s="168"/>
      <c r="AR175" s="168"/>
      <c r="AS175" s="166"/>
      <c r="AT175" s="183">
        <v>0</v>
      </c>
      <c r="AU175" s="169">
        <v>0</v>
      </c>
      <c r="AV175" s="173"/>
      <c r="AX175" s="228"/>
      <c r="AY175" s="229"/>
      <c r="AZ175" s="229"/>
      <c r="BA175" s="229"/>
      <c r="BB175" s="229"/>
      <c r="BC175" s="230"/>
      <c r="BE175" s="231">
        <v>3.5</v>
      </c>
      <c r="BF175" s="183">
        <v>5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3.8</v>
      </c>
      <c r="BQ175" s="225"/>
      <c r="BR175" s="225"/>
      <c r="BS175" s="168"/>
      <c r="BT175" s="168"/>
      <c r="BU175" s="168"/>
      <c r="BV175" s="166"/>
      <c r="BW175" s="183">
        <v>5</v>
      </c>
      <c r="BX175" s="169">
        <v>0</v>
      </c>
      <c r="BY175" s="184"/>
      <c r="CA175" s="185">
        <v>3.5</v>
      </c>
      <c r="CB175" s="232" t="s">
        <v>424</v>
      </c>
      <c r="CC175" s="187"/>
      <c r="CD175" s="188">
        <v>0.9</v>
      </c>
      <c r="CE175" s="233" t="s">
        <v>426</v>
      </c>
      <c r="CF175" s="190"/>
      <c r="CG175" s="191">
        <v>3.7</v>
      </c>
      <c r="CH175" s="234" t="s">
        <v>430</v>
      </c>
      <c r="CI175" s="190"/>
      <c r="CJ175" s="235">
        <v>3</v>
      </c>
      <c r="CL175" s="236"/>
      <c r="CM175" s="237"/>
      <c r="CN175" s="238"/>
      <c r="CO175">
        <v>0</v>
      </c>
      <c r="CP175" s="239"/>
      <c r="CQ175" s="240"/>
      <c r="CR175" s="240"/>
      <c r="CS175" s="240"/>
      <c r="CT175" s="241"/>
      <c r="CU175" s="242">
        <v>0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2.8</v>
      </c>
      <c r="DS175" s="397">
        <v>3.5</v>
      </c>
      <c r="DT175" s="397"/>
      <c r="DU175" s="398"/>
      <c r="DV175" s="391"/>
      <c r="DW175" s="253">
        <v>3.4</v>
      </c>
      <c r="DX175" s="399">
        <v>0.9</v>
      </c>
      <c r="DY175" s="399"/>
      <c r="DZ175" s="400"/>
      <c r="EA175" s="391"/>
      <c r="EB175" s="401">
        <v>3.8</v>
      </c>
      <c r="EC175" s="402">
        <v>3.7</v>
      </c>
      <c r="ED175" s="402"/>
      <c r="EE175" s="403"/>
    </row>
    <row r="176" spans="1:135" x14ac:dyDescent="0.3">
      <c r="A176" s="20">
        <f t="shared" si="4"/>
        <v>70404</v>
      </c>
      <c r="B176" s="456" t="s">
        <v>29</v>
      </c>
      <c r="C176" s="457" t="s">
        <v>127</v>
      </c>
      <c r="D176" s="457" t="s">
        <v>137</v>
      </c>
      <c r="E176" s="457" t="s">
        <v>166</v>
      </c>
      <c r="F176" s="223">
        <v>1</v>
      </c>
      <c r="G176" s="183"/>
      <c r="H176" s="183"/>
      <c r="I176" s="183"/>
      <c r="J176" s="183"/>
      <c r="K176" s="183"/>
      <c r="L176" s="183"/>
      <c r="M176" s="183"/>
      <c r="N176" s="183"/>
      <c r="O176" s="224"/>
      <c r="P176" s="167">
        <v>0</v>
      </c>
      <c r="Q176" s="223">
        <v>1</v>
      </c>
      <c r="R176" s="225">
        <v>1</v>
      </c>
      <c r="S176" s="225"/>
      <c r="T176" s="168"/>
      <c r="U176" s="168"/>
      <c r="V176" s="168"/>
      <c r="W176" s="166"/>
      <c r="X176" s="183">
        <v>5</v>
      </c>
      <c r="Y176" s="169">
        <v>0</v>
      </c>
      <c r="Z176" s="170"/>
      <c r="AB176" s="223">
        <v>1</v>
      </c>
      <c r="AC176" s="183">
        <v>1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0</v>
      </c>
      <c r="AN176" s="225"/>
      <c r="AO176" s="225"/>
      <c r="AP176" s="168"/>
      <c r="AQ176" s="261"/>
      <c r="AR176" s="168"/>
      <c r="AS176" s="166"/>
      <c r="AT176" s="183">
        <v>0</v>
      </c>
      <c r="AU176" s="169">
        <v>0</v>
      </c>
      <c r="AV176" s="173"/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/>
      <c r="BR176" s="225"/>
      <c r="BS176" s="168"/>
      <c r="BT176" s="261"/>
      <c r="BU176" s="168"/>
      <c r="BV176" s="166"/>
      <c r="BW176" s="183">
        <v>5</v>
      </c>
      <c r="BX176" s="169">
        <v>0</v>
      </c>
      <c r="BY176" s="184"/>
      <c r="CA176" s="185">
        <v>1.4</v>
      </c>
      <c r="CB176" s="232" t="s">
        <v>426</v>
      </c>
      <c r="CC176" s="187"/>
      <c r="CD176" s="188">
        <v>0.4</v>
      </c>
      <c r="CE176" s="233" t="s">
        <v>426</v>
      </c>
      <c r="CF176" s="190"/>
      <c r="CG176" s="191">
        <v>1.3</v>
      </c>
      <c r="CH176" s="234" t="s">
        <v>426</v>
      </c>
      <c r="CI176" s="190"/>
      <c r="CJ176" s="235">
        <v>1.2</v>
      </c>
      <c r="CL176" s="236"/>
      <c r="CM176" s="237"/>
      <c r="CN176" s="238"/>
      <c r="CO176">
        <v>0</v>
      </c>
      <c r="CP176" s="239"/>
      <c r="CQ176" s="240"/>
      <c r="CR176" s="240"/>
      <c r="CS176" s="240"/>
      <c r="CT176" s="241"/>
      <c r="CU176" s="242">
        <v>0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1.4</v>
      </c>
      <c r="DT176" s="397"/>
      <c r="DU176" s="398"/>
      <c r="DV176" s="391"/>
      <c r="DW176" s="253">
        <v>1.9</v>
      </c>
      <c r="DX176" s="399">
        <v>0.4</v>
      </c>
      <c r="DY176" s="399"/>
      <c r="DZ176" s="400"/>
      <c r="EA176" s="391"/>
      <c r="EB176" s="401">
        <v>1.4</v>
      </c>
      <c r="EC176" s="402">
        <v>1.3</v>
      </c>
      <c r="ED176" s="402"/>
      <c r="EE176" s="403"/>
    </row>
    <row r="177" spans="1:135" x14ac:dyDescent="0.3">
      <c r="A177" s="20">
        <f t="shared" si="4"/>
        <v>70405</v>
      </c>
      <c r="B177" s="456" t="s">
        <v>34</v>
      </c>
      <c r="C177" s="457" t="s">
        <v>82</v>
      </c>
      <c r="D177" s="457" t="s">
        <v>142</v>
      </c>
      <c r="E177" s="457">
        <v>0</v>
      </c>
      <c r="F177" s="262">
        <v>4</v>
      </c>
      <c r="G177" s="263"/>
      <c r="H177" s="263"/>
      <c r="I177" s="263"/>
      <c r="J177" s="263"/>
      <c r="K177" s="263"/>
      <c r="L177" s="263"/>
      <c r="M177" s="263"/>
      <c r="N177" s="263"/>
      <c r="O177" s="224"/>
      <c r="P177" s="167">
        <v>0</v>
      </c>
      <c r="Q177" s="223">
        <v>3.5</v>
      </c>
      <c r="R177" s="225">
        <v>1</v>
      </c>
      <c r="S177" s="225"/>
      <c r="T177" s="168"/>
      <c r="U177" s="168"/>
      <c r="V177" s="168"/>
      <c r="W177" s="166"/>
      <c r="X177" s="183">
        <v>5</v>
      </c>
      <c r="Y177" s="169">
        <v>0</v>
      </c>
      <c r="Z177" s="170"/>
      <c r="AB177" s="262">
        <v>1</v>
      </c>
      <c r="AC177" s="263">
        <v>1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0</v>
      </c>
      <c r="AN177" s="225"/>
      <c r="AO177" s="225"/>
      <c r="AP177" s="168"/>
      <c r="AQ177" s="168"/>
      <c r="AR177" s="168"/>
      <c r="AS177" s="166"/>
      <c r="AT177" s="183">
        <v>0</v>
      </c>
      <c r="AU177" s="169">
        <v>0</v>
      </c>
      <c r="AV177" s="173"/>
      <c r="AX177" s="228"/>
      <c r="AY177" s="229"/>
      <c r="AZ177" s="229"/>
      <c r="BA177" s="229"/>
      <c r="BB177" s="229"/>
      <c r="BC177" s="230"/>
      <c r="BE177" s="265">
        <v>1</v>
      </c>
      <c r="BF177" s="263">
        <v>5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/>
      <c r="BR177" s="225"/>
      <c r="BS177" s="168"/>
      <c r="BT177" s="168"/>
      <c r="BU177" s="168"/>
      <c r="BV177" s="166"/>
      <c r="BW177" s="183">
        <v>5</v>
      </c>
      <c r="BX177" s="169">
        <v>0</v>
      </c>
      <c r="BY177" s="184"/>
      <c r="CA177" s="185">
        <v>3.3</v>
      </c>
      <c r="CB177" s="232" t="s">
        <v>424</v>
      </c>
      <c r="CC177" s="187"/>
      <c r="CD177" s="188">
        <v>0.4</v>
      </c>
      <c r="CE177" s="233" t="s">
        <v>426</v>
      </c>
      <c r="CF177" s="190"/>
      <c r="CG177" s="191">
        <v>2.1</v>
      </c>
      <c r="CH177" s="234" t="s">
        <v>426</v>
      </c>
      <c r="CI177" s="190"/>
      <c r="CJ177" s="235">
        <v>2.5</v>
      </c>
      <c r="CL177" s="236"/>
      <c r="CM177" s="237"/>
      <c r="CN177" s="238"/>
      <c r="CO177">
        <v>0</v>
      </c>
      <c r="CP177" s="239"/>
      <c r="CQ177" s="240"/>
      <c r="CR177" s="240"/>
      <c r="CS177" s="240"/>
      <c r="CT177" s="241"/>
      <c r="CU177" s="242">
        <v>0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3.3</v>
      </c>
      <c r="DT177" s="397"/>
      <c r="DU177" s="398"/>
      <c r="DV177" s="391"/>
      <c r="DW177" s="253">
        <v>3.8</v>
      </c>
      <c r="DX177" s="399">
        <v>0.4</v>
      </c>
      <c r="DY177" s="399"/>
      <c r="DZ177" s="400"/>
      <c r="EA177" s="391"/>
      <c r="EB177" s="401">
        <v>4.7</v>
      </c>
      <c r="EC177" s="402">
        <v>2.1</v>
      </c>
      <c r="ED177" s="402"/>
      <c r="EE177" s="403"/>
    </row>
    <row r="178" spans="1:135" x14ac:dyDescent="0.3">
      <c r="A178" s="20">
        <f t="shared" si="4"/>
        <v>70406</v>
      </c>
      <c r="B178" s="456" t="s">
        <v>384</v>
      </c>
      <c r="C178" s="457" t="s">
        <v>133</v>
      </c>
      <c r="D178" s="457" t="s">
        <v>69</v>
      </c>
      <c r="E178" s="457" t="s">
        <v>70</v>
      </c>
      <c r="F178" s="223">
        <v>3.5</v>
      </c>
      <c r="G178" s="183"/>
      <c r="H178" s="183"/>
      <c r="I178" s="183"/>
      <c r="J178" s="183"/>
      <c r="K178" s="183"/>
      <c r="L178" s="183"/>
      <c r="M178" s="183"/>
      <c r="N178" s="183"/>
      <c r="O178" s="224"/>
      <c r="P178" s="167">
        <v>0</v>
      </c>
      <c r="Q178" s="223">
        <v>3</v>
      </c>
      <c r="R178" s="225">
        <v>1</v>
      </c>
      <c r="S178" s="225"/>
      <c r="T178" s="168"/>
      <c r="U178" s="168"/>
      <c r="V178" s="168"/>
      <c r="W178" s="166"/>
      <c r="X178" s="183">
        <v>5</v>
      </c>
      <c r="Y178" s="169">
        <v>0</v>
      </c>
      <c r="Z178" s="170"/>
      <c r="AB178" s="223">
        <v>1</v>
      </c>
      <c r="AC178" s="183">
        <v>1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0</v>
      </c>
      <c r="AN178" s="225"/>
      <c r="AO178" s="225"/>
      <c r="AP178" s="168"/>
      <c r="AQ178" s="168"/>
      <c r="AR178" s="168"/>
      <c r="AS178" s="166"/>
      <c r="AT178" s="183">
        <v>0</v>
      </c>
      <c r="AU178" s="169">
        <v>0</v>
      </c>
      <c r="AV178" s="173"/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5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0</v>
      </c>
      <c r="BY178" s="184"/>
      <c r="CA178" s="185">
        <v>3</v>
      </c>
      <c r="CB178" s="232" t="s">
        <v>426</v>
      </c>
      <c r="CC178" s="187"/>
      <c r="CD178" s="188">
        <v>0.4</v>
      </c>
      <c r="CE178" s="233" t="s">
        <v>426</v>
      </c>
      <c r="CF178" s="190"/>
      <c r="CG178" s="191">
        <v>2.9</v>
      </c>
      <c r="CH178" s="234" t="s">
        <v>426</v>
      </c>
      <c r="CI178" s="190"/>
      <c r="CJ178" s="235">
        <v>2.4</v>
      </c>
      <c r="CL178" s="236"/>
      <c r="CM178" s="237"/>
      <c r="CN178" s="238"/>
      <c r="CO178">
        <v>0</v>
      </c>
      <c r="CP178" s="239"/>
      <c r="CQ178" s="240"/>
      <c r="CR178" s="240"/>
      <c r="CS178" s="240"/>
      <c r="CT178" s="241"/>
      <c r="CU178" s="242">
        <v>0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3.7</v>
      </c>
      <c r="DS178" s="397">
        <v>3</v>
      </c>
      <c r="DT178" s="397"/>
      <c r="DU178" s="398"/>
      <c r="DV178" s="391"/>
      <c r="DW178" s="253">
        <v>3</v>
      </c>
      <c r="DX178" s="399">
        <v>0.4</v>
      </c>
      <c r="DY178" s="399"/>
      <c r="DZ178" s="400"/>
      <c r="EA178" s="391"/>
      <c r="EB178" s="401">
        <v>2.1</v>
      </c>
      <c r="EC178" s="402">
        <v>2.9</v>
      </c>
      <c r="ED178" s="402"/>
      <c r="EE178" s="403"/>
    </row>
    <row r="179" spans="1:135" x14ac:dyDescent="0.3">
      <c r="A179" s="20">
        <f t="shared" si="4"/>
        <v>70407</v>
      </c>
      <c r="B179" s="456" t="s">
        <v>385</v>
      </c>
      <c r="C179" s="457" t="s">
        <v>103</v>
      </c>
      <c r="D179" s="457" t="s">
        <v>56</v>
      </c>
      <c r="E179" s="457" t="s">
        <v>92</v>
      </c>
      <c r="F179" s="266">
        <v>5</v>
      </c>
      <c r="G179" s="268"/>
      <c r="H179" s="268"/>
      <c r="I179" s="268"/>
      <c r="J179" s="268"/>
      <c r="K179" s="268"/>
      <c r="L179" s="268"/>
      <c r="M179" s="268"/>
      <c r="N179" s="268"/>
      <c r="O179" s="224"/>
      <c r="P179" s="167">
        <v>0</v>
      </c>
      <c r="Q179" s="266">
        <v>1</v>
      </c>
      <c r="R179" s="269">
        <v>3.5</v>
      </c>
      <c r="S179" s="269"/>
      <c r="T179" s="169"/>
      <c r="U179" s="169"/>
      <c r="V179" s="169"/>
      <c r="W179" s="166"/>
      <c r="X179" s="183">
        <v>5</v>
      </c>
      <c r="Y179" s="169">
        <v>0</v>
      </c>
      <c r="Z179" s="170"/>
      <c r="AB179" s="266">
        <v>1</v>
      </c>
      <c r="AC179" s="268">
        <v>1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0</v>
      </c>
      <c r="AN179" s="269"/>
      <c r="AO179" s="269"/>
      <c r="AP179" s="169"/>
      <c r="AQ179" s="169"/>
      <c r="AR179" s="169"/>
      <c r="AS179" s="166"/>
      <c r="AT179" s="183">
        <v>0</v>
      </c>
      <c r="AU179" s="169">
        <v>0</v>
      </c>
      <c r="AV179" s="173"/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/>
      <c r="BR179" s="269"/>
      <c r="BS179" s="169"/>
      <c r="BT179" s="169"/>
      <c r="BU179" s="169"/>
      <c r="BV179" s="166"/>
      <c r="BW179" s="183">
        <v>5</v>
      </c>
      <c r="BX179" s="169">
        <v>0</v>
      </c>
      <c r="BY179" s="184"/>
      <c r="CA179" s="185">
        <v>3.8</v>
      </c>
      <c r="CB179" s="232" t="s">
        <v>424</v>
      </c>
      <c r="CC179" s="187"/>
      <c r="CD179" s="188">
        <v>0.4</v>
      </c>
      <c r="CE179" s="233" t="s">
        <v>426</v>
      </c>
      <c r="CF179" s="190"/>
      <c r="CG179" s="191">
        <v>1.3</v>
      </c>
      <c r="CH179" s="234" t="s">
        <v>426</v>
      </c>
      <c r="CI179" s="190"/>
      <c r="CJ179" s="235">
        <v>2.6</v>
      </c>
      <c r="CL179" s="236"/>
      <c r="CM179" s="237"/>
      <c r="CN179" s="238"/>
      <c r="CO179">
        <v>0</v>
      </c>
      <c r="CP179" s="239"/>
      <c r="CQ179" s="240"/>
      <c r="CR179" s="240"/>
      <c r="CS179" s="240"/>
      <c r="CT179" s="241"/>
      <c r="CU179" s="242">
        <v>0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2.9</v>
      </c>
      <c r="DS179" s="397">
        <v>3.8</v>
      </c>
      <c r="DT179" s="397"/>
      <c r="DU179" s="398"/>
      <c r="DV179" s="391"/>
      <c r="DW179" s="253">
        <v>1.4</v>
      </c>
      <c r="DX179" s="399">
        <v>0.4</v>
      </c>
      <c r="DY179" s="399"/>
      <c r="DZ179" s="400"/>
      <c r="EA179" s="391"/>
      <c r="EB179" s="401">
        <v>2.8</v>
      </c>
      <c r="EC179" s="402">
        <v>1.3</v>
      </c>
      <c r="ED179" s="402"/>
      <c r="EE179" s="403"/>
    </row>
    <row r="180" spans="1:135" x14ac:dyDescent="0.3">
      <c r="A180" s="20">
        <f t="shared" si="4"/>
        <v>70408</v>
      </c>
      <c r="B180" s="456" t="s">
        <v>134</v>
      </c>
      <c r="C180" s="457" t="s">
        <v>144</v>
      </c>
      <c r="D180" s="457" t="s">
        <v>69</v>
      </c>
      <c r="E180" s="457" t="s">
        <v>70</v>
      </c>
      <c r="F180" s="266">
        <v>5</v>
      </c>
      <c r="G180" s="268"/>
      <c r="H180" s="268"/>
      <c r="I180" s="268"/>
      <c r="J180" s="268"/>
      <c r="K180" s="268"/>
      <c r="L180" s="268"/>
      <c r="M180" s="268"/>
      <c r="N180" s="268"/>
      <c r="O180" s="224"/>
      <c r="P180" s="167">
        <v>0</v>
      </c>
      <c r="Q180" s="266">
        <v>3.3</v>
      </c>
      <c r="R180" s="269">
        <v>2.5</v>
      </c>
      <c r="S180" s="269"/>
      <c r="T180" s="169"/>
      <c r="U180" s="169"/>
      <c r="V180" s="169"/>
      <c r="W180" s="166"/>
      <c r="X180" s="183">
        <v>5</v>
      </c>
      <c r="Y180" s="169">
        <v>0</v>
      </c>
      <c r="Z180" s="170"/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0</v>
      </c>
      <c r="AN180" s="269"/>
      <c r="AO180" s="269"/>
      <c r="AP180" s="169"/>
      <c r="AQ180" s="169"/>
      <c r="AR180" s="169"/>
      <c r="AS180" s="166"/>
      <c r="AT180" s="183">
        <v>0</v>
      </c>
      <c r="AU180" s="169">
        <v>0</v>
      </c>
      <c r="AV180" s="173"/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3</v>
      </c>
      <c r="BQ180" s="269"/>
      <c r="BR180" s="269"/>
      <c r="BS180" s="169"/>
      <c r="BT180" s="169"/>
      <c r="BU180" s="169"/>
      <c r="BV180" s="166"/>
      <c r="BW180" s="183">
        <v>5</v>
      </c>
      <c r="BX180" s="169">
        <v>0</v>
      </c>
      <c r="BY180" s="184"/>
      <c r="CA180" s="185">
        <v>4.0999999999999996</v>
      </c>
      <c r="CB180" s="232" t="s">
        <v>425</v>
      </c>
      <c r="CC180" s="187"/>
      <c r="CD180" s="188">
        <v>0.4</v>
      </c>
      <c r="CE180" s="233" t="s">
        <v>426</v>
      </c>
      <c r="CF180" s="190"/>
      <c r="CG180" s="191">
        <v>2.1</v>
      </c>
      <c r="CH180" s="234" t="s">
        <v>426</v>
      </c>
      <c r="CI180" s="190"/>
      <c r="CJ180" s="235">
        <v>2.9</v>
      </c>
      <c r="CL180" s="236"/>
      <c r="CM180" s="237"/>
      <c r="CN180" s="238"/>
      <c r="CO180">
        <v>0</v>
      </c>
      <c r="CP180" s="239"/>
      <c r="CQ180" s="240"/>
      <c r="CR180" s="240"/>
      <c r="CS180" s="240"/>
      <c r="CT180" s="241"/>
      <c r="CU180" s="242">
        <v>0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4.0999999999999996</v>
      </c>
      <c r="DT180" s="397"/>
      <c r="DU180" s="398"/>
      <c r="DV180" s="391"/>
      <c r="DW180" s="253">
        <v>2.1</v>
      </c>
      <c r="DX180" s="399">
        <v>0.4</v>
      </c>
      <c r="DY180" s="399"/>
      <c r="DZ180" s="400"/>
      <c r="EA180" s="391"/>
      <c r="EB180" s="401">
        <v>3.1</v>
      </c>
      <c r="EC180" s="402">
        <v>2.1</v>
      </c>
      <c r="ED180" s="402"/>
      <c r="EE180" s="403"/>
    </row>
    <row r="181" spans="1:135" x14ac:dyDescent="0.3">
      <c r="A181" s="20">
        <f t="shared" si="4"/>
        <v>70409</v>
      </c>
      <c r="B181" s="456" t="s">
        <v>148</v>
      </c>
      <c r="C181" s="457" t="s">
        <v>386</v>
      </c>
      <c r="D181" s="457" t="s">
        <v>168</v>
      </c>
      <c r="E181" s="457" t="s">
        <v>387</v>
      </c>
      <c r="F181" s="223">
        <v>4.5</v>
      </c>
      <c r="G181" s="183"/>
      <c r="H181" s="183"/>
      <c r="I181" s="183"/>
      <c r="J181" s="183"/>
      <c r="K181" s="183"/>
      <c r="L181" s="183"/>
      <c r="M181" s="183"/>
      <c r="N181" s="183"/>
      <c r="O181" s="224"/>
      <c r="P181" s="167">
        <v>0</v>
      </c>
      <c r="Q181" s="223">
        <v>1</v>
      </c>
      <c r="R181" s="225">
        <v>2.5</v>
      </c>
      <c r="S181" s="225"/>
      <c r="T181" s="168"/>
      <c r="U181" s="168"/>
      <c r="V181" s="168"/>
      <c r="W181" s="166"/>
      <c r="X181" s="183">
        <v>5</v>
      </c>
      <c r="Y181" s="169">
        <v>0</v>
      </c>
      <c r="Z181" s="170"/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0</v>
      </c>
      <c r="AN181" s="225"/>
      <c r="AO181" s="225"/>
      <c r="AP181" s="168"/>
      <c r="AQ181" s="168"/>
      <c r="AR181" s="168"/>
      <c r="AS181" s="166"/>
      <c r="AT181" s="183">
        <v>0</v>
      </c>
      <c r="AU181" s="169">
        <v>0</v>
      </c>
      <c r="AV181" s="173"/>
      <c r="AX181" s="228"/>
      <c r="AY181" s="229"/>
      <c r="AZ181" s="229"/>
      <c r="BA181" s="229"/>
      <c r="BB181" s="229"/>
      <c r="BC181" s="230"/>
      <c r="BE181" s="231">
        <v>2.5</v>
      </c>
      <c r="BF181" s="183">
        <v>5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2.8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0</v>
      </c>
      <c r="BY181" s="184"/>
      <c r="CA181" s="185">
        <v>3.3</v>
      </c>
      <c r="CB181" s="232" t="s">
        <v>424</v>
      </c>
      <c r="CC181" s="187"/>
      <c r="CD181" s="188">
        <v>0.4</v>
      </c>
      <c r="CE181" s="233" t="s">
        <v>426</v>
      </c>
      <c r="CF181" s="190"/>
      <c r="CG181" s="191">
        <v>3.1</v>
      </c>
      <c r="CH181" s="234" t="s">
        <v>430</v>
      </c>
      <c r="CI181" s="190"/>
      <c r="CJ181" s="235">
        <v>2.7</v>
      </c>
      <c r="CL181" s="236"/>
      <c r="CM181" s="237"/>
      <c r="CN181" s="238"/>
      <c r="CO181">
        <v>0</v>
      </c>
      <c r="CP181" s="239"/>
      <c r="CQ181" s="240"/>
      <c r="CR181" s="240"/>
      <c r="CS181" s="240"/>
      <c r="CT181" s="241"/>
      <c r="CU181" s="242">
        <v>0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3.2</v>
      </c>
      <c r="DS181" s="397">
        <v>3.3</v>
      </c>
      <c r="DT181" s="397"/>
      <c r="DU181" s="398"/>
      <c r="DV181" s="391"/>
      <c r="DW181" s="253">
        <v>2.6</v>
      </c>
      <c r="DX181" s="399">
        <v>0.4</v>
      </c>
      <c r="DY181" s="399"/>
      <c r="DZ181" s="400"/>
      <c r="EA181" s="391"/>
      <c r="EB181" s="401">
        <v>3.2</v>
      </c>
      <c r="EC181" s="402">
        <v>3.1</v>
      </c>
      <c r="ED181" s="402"/>
      <c r="EE181" s="403"/>
    </row>
    <row r="182" spans="1:135" x14ac:dyDescent="0.3">
      <c r="A182" s="20">
        <f t="shared" si="4"/>
        <v>70410</v>
      </c>
      <c r="B182" s="456" t="s">
        <v>148</v>
      </c>
      <c r="C182" s="457" t="s">
        <v>140</v>
      </c>
      <c r="D182" s="457" t="s">
        <v>105</v>
      </c>
      <c r="E182" s="457" t="s">
        <v>26</v>
      </c>
      <c r="F182" s="223">
        <v>2.5</v>
      </c>
      <c r="G182" s="183"/>
      <c r="H182" s="183"/>
      <c r="I182" s="183"/>
      <c r="J182" s="183"/>
      <c r="K182" s="183"/>
      <c r="L182" s="183"/>
      <c r="M182" s="183"/>
      <c r="N182" s="183"/>
      <c r="O182" s="224"/>
      <c r="P182" s="167">
        <v>0</v>
      </c>
      <c r="Q182" s="223">
        <v>3.5</v>
      </c>
      <c r="R182" s="225">
        <v>1</v>
      </c>
      <c r="S182" s="225"/>
      <c r="T182" s="168"/>
      <c r="U182" s="168"/>
      <c r="V182" s="168"/>
      <c r="W182" s="166"/>
      <c r="X182" s="183">
        <v>5</v>
      </c>
      <c r="Y182" s="169">
        <v>0</v>
      </c>
      <c r="Z182" s="170"/>
      <c r="AB182" s="223">
        <v>1</v>
      </c>
      <c r="AC182" s="183">
        <v>1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0</v>
      </c>
      <c r="AN182" s="225"/>
      <c r="AO182" s="225"/>
      <c r="AP182" s="168"/>
      <c r="AQ182" s="168"/>
      <c r="AR182" s="168"/>
      <c r="AS182" s="166"/>
      <c r="AT182" s="183">
        <v>0</v>
      </c>
      <c r="AU182" s="169">
        <v>0</v>
      </c>
      <c r="AV182" s="173"/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0</v>
      </c>
      <c r="BY182" s="184"/>
      <c r="CA182" s="185">
        <v>2.6</v>
      </c>
      <c r="CB182" s="232" t="s">
        <v>426</v>
      </c>
      <c r="CC182" s="187"/>
      <c r="CD182" s="188">
        <v>0.4</v>
      </c>
      <c r="CE182" s="233" t="s">
        <v>426</v>
      </c>
      <c r="CF182" s="190"/>
      <c r="CG182" s="191">
        <v>1.3</v>
      </c>
      <c r="CH182" s="234" t="s">
        <v>426</v>
      </c>
      <c r="CI182" s="190"/>
      <c r="CJ182" s="235">
        <v>1.9</v>
      </c>
      <c r="CL182" s="236"/>
      <c r="CM182" s="237"/>
      <c r="CN182" s="238"/>
      <c r="CO182">
        <v>0</v>
      </c>
      <c r="CP182" s="239"/>
      <c r="CQ182" s="240"/>
      <c r="CR182" s="240"/>
      <c r="CS182" s="240"/>
      <c r="CT182" s="241"/>
      <c r="CU182" s="242">
        <v>0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2.5</v>
      </c>
      <c r="DS182" s="397">
        <v>2.6</v>
      </c>
      <c r="DT182" s="397"/>
      <c r="DU182" s="398"/>
      <c r="DV182" s="391"/>
      <c r="DW182" s="253">
        <v>1.9</v>
      </c>
      <c r="DX182" s="399">
        <v>0.4</v>
      </c>
      <c r="DY182" s="399"/>
      <c r="DZ182" s="400"/>
      <c r="EA182" s="391"/>
      <c r="EB182" s="401">
        <v>1.7</v>
      </c>
      <c r="EC182" s="402">
        <v>1.3</v>
      </c>
      <c r="ED182" s="402"/>
      <c r="EE182" s="403"/>
    </row>
    <row r="183" spans="1:135" x14ac:dyDescent="0.3">
      <c r="A183" s="20">
        <f t="shared" si="4"/>
        <v>70411</v>
      </c>
      <c r="B183" s="456" t="s">
        <v>55</v>
      </c>
      <c r="C183" s="457" t="s">
        <v>173</v>
      </c>
      <c r="D183" s="457" t="s">
        <v>22</v>
      </c>
      <c r="E183" s="457" t="s">
        <v>139</v>
      </c>
      <c r="F183" s="266">
        <v>1</v>
      </c>
      <c r="G183" s="268"/>
      <c r="H183" s="268"/>
      <c r="I183" s="268"/>
      <c r="J183" s="268"/>
      <c r="K183" s="268"/>
      <c r="L183" s="268"/>
      <c r="M183" s="268"/>
      <c r="N183" s="268"/>
      <c r="O183" s="224"/>
      <c r="P183" s="167">
        <v>0</v>
      </c>
      <c r="Q183" s="266">
        <v>1</v>
      </c>
      <c r="R183" s="269">
        <v>2.5</v>
      </c>
      <c r="S183" s="269"/>
      <c r="T183" s="169"/>
      <c r="U183" s="169"/>
      <c r="V183" s="169"/>
      <c r="W183" s="166"/>
      <c r="X183" s="183">
        <v>5</v>
      </c>
      <c r="Y183" s="169">
        <v>0</v>
      </c>
      <c r="Z183" s="170"/>
      <c r="AB183" s="266">
        <v>1</v>
      </c>
      <c r="AC183" s="268">
        <v>1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0</v>
      </c>
      <c r="AN183" s="269"/>
      <c r="AO183" s="269"/>
      <c r="AP183" s="169"/>
      <c r="AQ183" s="169"/>
      <c r="AR183" s="169"/>
      <c r="AS183" s="166"/>
      <c r="AT183" s="183">
        <v>0</v>
      </c>
      <c r="AU183" s="169">
        <v>0</v>
      </c>
      <c r="AV183" s="173"/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2.5</v>
      </c>
      <c r="BQ183" s="269"/>
      <c r="BR183" s="269"/>
      <c r="BS183" s="169"/>
      <c r="BT183" s="169"/>
      <c r="BU183" s="169"/>
      <c r="BV183" s="166"/>
      <c r="BW183" s="183">
        <v>5</v>
      </c>
      <c r="BX183" s="169">
        <v>0</v>
      </c>
      <c r="BY183" s="184"/>
      <c r="CA183" s="185">
        <v>1.7</v>
      </c>
      <c r="CB183" s="232" t="s">
        <v>426</v>
      </c>
      <c r="CC183" s="187"/>
      <c r="CD183" s="188">
        <v>0.4</v>
      </c>
      <c r="CE183" s="233" t="s">
        <v>426</v>
      </c>
      <c r="CF183" s="190"/>
      <c r="CG183" s="191">
        <v>1.9</v>
      </c>
      <c r="CH183" s="234" t="s">
        <v>426</v>
      </c>
      <c r="CI183" s="190"/>
      <c r="CJ183" s="235">
        <v>1.5</v>
      </c>
      <c r="CL183" s="236"/>
      <c r="CM183" s="237"/>
      <c r="CN183" s="238"/>
      <c r="CO183">
        <v>0</v>
      </c>
      <c r="CP183" s="239"/>
      <c r="CQ183" s="240"/>
      <c r="CR183" s="240"/>
      <c r="CS183" s="240"/>
      <c r="CT183" s="241"/>
      <c r="CU183" s="242">
        <v>0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2.5</v>
      </c>
      <c r="DS183" s="397">
        <v>1.7</v>
      </c>
      <c r="DT183" s="397"/>
      <c r="DU183" s="398"/>
      <c r="DV183" s="391"/>
      <c r="DW183" s="253">
        <v>1.9</v>
      </c>
      <c r="DX183" s="399">
        <v>0.4</v>
      </c>
      <c r="DY183" s="399"/>
      <c r="DZ183" s="400"/>
      <c r="EA183" s="391"/>
      <c r="EB183" s="401">
        <v>2.2999999999999998</v>
      </c>
      <c r="EC183" s="402">
        <v>1.9</v>
      </c>
      <c r="ED183" s="402"/>
      <c r="EE183" s="403"/>
    </row>
    <row r="184" spans="1:135" x14ac:dyDescent="0.3">
      <c r="A184" s="20">
        <f t="shared" si="4"/>
        <v>70412</v>
      </c>
      <c r="B184" s="456" t="s">
        <v>55</v>
      </c>
      <c r="C184" s="457" t="s">
        <v>50</v>
      </c>
      <c r="D184" s="457" t="s">
        <v>108</v>
      </c>
      <c r="E184" s="457" t="s">
        <v>99</v>
      </c>
      <c r="F184" s="223">
        <v>5</v>
      </c>
      <c r="G184" s="183"/>
      <c r="H184" s="183"/>
      <c r="I184" s="183"/>
      <c r="J184" s="183"/>
      <c r="K184" s="183"/>
      <c r="L184" s="183"/>
      <c r="M184" s="183"/>
      <c r="N184" s="183"/>
      <c r="O184" s="224"/>
      <c r="P184" s="167">
        <v>0</v>
      </c>
      <c r="Q184" s="223">
        <v>3.5</v>
      </c>
      <c r="R184" s="225">
        <v>2.5</v>
      </c>
      <c r="S184" s="225"/>
      <c r="T184" s="168"/>
      <c r="U184" s="168"/>
      <c r="V184" s="168"/>
      <c r="W184" s="166"/>
      <c r="X184" s="183">
        <v>5</v>
      </c>
      <c r="Y184" s="169">
        <v>0</v>
      </c>
      <c r="Z184" s="170"/>
      <c r="AB184" s="223">
        <v>4</v>
      </c>
      <c r="AC184" s="183">
        <v>5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0</v>
      </c>
      <c r="AN184" s="225"/>
      <c r="AO184" s="225"/>
      <c r="AP184" s="168"/>
      <c r="AQ184" s="168"/>
      <c r="AR184" s="168"/>
      <c r="AS184" s="166"/>
      <c r="AT184" s="183">
        <v>0</v>
      </c>
      <c r="AU184" s="169">
        <v>0</v>
      </c>
      <c r="AV184" s="173"/>
      <c r="AX184" s="228"/>
      <c r="AY184" s="229"/>
      <c r="AZ184" s="229"/>
      <c r="BA184" s="229"/>
      <c r="BB184" s="229"/>
      <c r="BC184" s="230"/>
      <c r="BE184" s="231">
        <v>5</v>
      </c>
      <c r="BF184" s="183">
        <v>5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5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0</v>
      </c>
      <c r="BY184" s="184"/>
      <c r="CA184" s="185">
        <v>4.0999999999999996</v>
      </c>
      <c r="CB184" s="232" t="s">
        <v>425</v>
      </c>
      <c r="CC184" s="187"/>
      <c r="CD184" s="188">
        <v>1.8</v>
      </c>
      <c r="CE184" s="233" t="s">
        <v>426</v>
      </c>
      <c r="CF184" s="190"/>
      <c r="CG184" s="191">
        <v>4.5</v>
      </c>
      <c r="CH184" s="234" t="s">
        <v>425</v>
      </c>
      <c r="CI184" s="190"/>
      <c r="CJ184" s="235">
        <v>3.7</v>
      </c>
      <c r="CL184" s="236"/>
      <c r="CM184" s="237"/>
      <c r="CN184" s="238"/>
      <c r="CO184">
        <v>0</v>
      </c>
      <c r="CP184" s="239"/>
      <c r="CQ184" s="240"/>
      <c r="CR184" s="240"/>
      <c r="CS184" s="240"/>
      <c r="CT184" s="241"/>
      <c r="CU184" s="242">
        <v>0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3.9</v>
      </c>
      <c r="DS184" s="397">
        <v>4.0999999999999996</v>
      </c>
      <c r="DT184" s="397"/>
      <c r="DU184" s="398"/>
      <c r="DV184" s="391"/>
      <c r="DW184" s="253">
        <v>3.9</v>
      </c>
      <c r="DX184" s="399">
        <v>1.8</v>
      </c>
      <c r="DY184" s="399"/>
      <c r="DZ184" s="400"/>
      <c r="EA184" s="391"/>
      <c r="EB184" s="401">
        <v>3.5</v>
      </c>
      <c r="EC184" s="402">
        <v>4.5</v>
      </c>
      <c r="ED184" s="402"/>
      <c r="EE184" s="403"/>
    </row>
    <row r="185" spans="1:135" x14ac:dyDescent="0.3">
      <c r="A185" s="20">
        <f t="shared" si="4"/>
        <v>70413</v>
      </c>
      <c r="B185" s="456" t="s">
        <v>55</v>
      </c>
      <c r="C185" s="457" t="s">
        <v>388</v>
      </c>
      <c r="D185" s="457" t="s">
        <v>75</v>
      </c>
      <c r="E185" s="457">
        <v>0</v>
      </c>
      <c r="F185" s="223">
        <v>3.4</v>
      </c>
      <c r="G185" s="183"/>
      <c r="H185" s="183"/>
      <c r="I185" s="183"/>
      <c r="J185" s="183"/>
      <c r="K185" s="183"/>
      <c r="L185" s="183"/>
      <c r="M185" s="183"/>
      <c r="N185" s="183"/>
      <c r="O185" s="224"/>
      <c r="P185" s="167">
        <v>0</v>
      </c>
      <c r="Q185" s="223">
        <v>1</v>
      </c>
      <c r="R185" s="225">
        <v>1</v>
      </c>
      <c r="S185" s="225"/>
      <c r="T185" s="168"/>
      <c r="U185" s="168"/>
      <c r="V185" s="168"/>
      <c r="W185" s="166"/>
      <c r="X185" s="183">
        <v>5</v>
      </c>
      <c r="Y185" s="169">
        <v>0</v>
      </c>
      <c r="Z185" s="170"/>
      <c r="AB185" s="223">
        <v>1</v>
      </c>
      <c r="AC185" s="183">
        <v>1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0</v>
      </c>
      <c r="AN185" s="225"/>
      <c r="AO185" s="225"/>
      <c r="AP185" s="168"/>
      <c r="AQ185" s="168"/>
      <c r="AR185" s="168"/>
      <c r="AS185" s="166"/>
      <c r="AT185" s="183">
        <v>0</v>
      </c>
      <c r="AU185" s="169">
        <v>0</v>
      </c>
      <c r="AV185" s="173"/>
      <c r="AX185" s="228"/>
      <c r="AY185" s="229"/>
      <c r="AZ185" s="229"/>
      <c r="BA185" s="229"/>
      <c r="BB185" s="229"/>
      <c r="BC185" s="230"/>
      <c r="BE185" s="231">
        <v>3</v>
      </c>
      <c r="BF185" s="183">
        <v>5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1</v>
      </c>
      <c r="BQ185" s="225"/>
      <c r="BR185" s="225"/>
      <c r="BS185" s="168"/>
      <c r="BT185" s="168"/>
      <c r="BU185" s="168"/>
      <c r="BV185" s="166"/>
      <c r="BW185" s="183">
        <v>5</v>
      </c>
      <c r="BX185" s="169">
        <v>0</v>
      </c>
      <c r="BY185" s="184"/>
      <c r="CA185" s="185">
        <v>2.5</v>
      </c>
      <c r="CB185" s="232" t="s">
        <v>426</v>
      </c>
      <c r="CC185" s="187"/>
      <c r="CD185" s="188">
        <v>0.4</v>
      </c>
      <c r="CE185" s="233" t="s">
        <v>426</v>
      </c>
      <c r="CF185" s="190"/>
      <c r="CG185" s="191">
        <v>2.5</v>
      </c>
      <c r="CH185" s="234" t="s">
        <v>426</v>
      </c>
      <c r="CI185" s="190"/>
      <c r="CJ185" s="235">
        <v>2.1</v>
      </c>
      <c r="CL185" s="236"/>
      <c r="CM185" s="237"/>
      <c r="CN185" s="238"/>
      <c r="CO185">
        <v>0</v>
      </c>
      <c r="CP185" s="239"/>
      <c r="CQ185" s="240"/>
      <c r="CR185" s="240"/>
      <c r="CS185" s="240"/>
      <c r="CT185" s="241"/>
      <c r="CU185" s="242">
        <v>0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</v>
      </c>
      <c r="DS185" s="397">
        <v>2.5</v>
      </c>
      <c r="DT185" s="397"/>
      <c r="DU185" s="398"/>
      <c r="DV185" s="391"/>
      <c r="DW185" s="253">
        <v>1.4</v>
      </c>
      <c r="DX185" s="399">
        <v>0.4</v>
      </c>
      <c r="DY185" s="399"/>
      <c r="DZ185" s="400"/>
      <c r="EA185" s="391"/>
      <c r="EB185" s="401">
        <v>2.1</v>
      </c>
      <c r="EC185" s="402">
        <v>2.5</v>
      </c>
      <c r="ED185" s="402"/>
      <c r="EE185" s="403"/>
    </row>
    <row r="186" spans="1:135" x14ac:dyDescent="0.3">
      <c r="A186" s="20">
        <f t="shared" si="4"/>
        <v>70414</v>
      </c>
      <c r="B186" s="456" t="s">
        <v>145</v>
      </c>
      <c r="C186" s="457" t="s">
        <v>389</v>
      </c>
      <c r="D186" s="457" t="s">
        <v>39</v>
      </c>
      <c r="E186" s="457">
        <v>0</v>
      </c>
      <c r="F186" s="223">
        <v>5</v>
      </c>
      <c r="G186" s="183"/>
      <c r="H186" s="183"/>
      <c r="I186" s="183"/>
      <c r="J186" s="183"/>
      <c r="K186" s="183"/>
      <c r="L186" s="183"/>
      <c r="M186" s="183"/>
      <c r="N186" s="183"/>
      <c r="O186" s="224"/>
      <c r="P186" s="167">
        <v>0</v>
      </c>
      <c r="Q186" s="223">
        <v>1</v>
      </c>
      <c r="R186" s="225">
        <v>1</v>
      </c>
      <c r="S186" s="225"/>
      <c r="T186" s="168"/>
      <c r="U186" s="168"/>
      <c r="V186" s="168"/>
      <c r="W186" s="166"/>
      <c r="X186" s="183">
        <v>5</v>
      </c>
      <c r="Y186" s="169">
        <v>0</v>
      </c>
      <c r="Z186" s="170"/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0</v>
      </c>
      <c r="AN186" s="225"/>
      <c r="AO186" s="225"/>
      <c r="AP186" s="168"/>
      <c r="AQ186" s="168"/>
      <c r="AR186" s="168"/>
      <c r="AS186" s="166"/>
      <c r="AT186" s="183">
        <v>0</v>
      </c>
      <c r="AU186" s="169">
        <v>0</v>
      </c>
      <c r="AV186" s="173"/>
      <c r="AX186" s="228"/>
      <c r="AY186" s="229"/>
      <c r="AZ186" s="229"/>
      <c r="BA186" s="229"/>
      <c r="BB186" s="229"/>
      <c r="BC186" s="230"/>
      <c r="BE186" s="231">
        <v>1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0</v>
      </c>
      <c r="BY186" s="184"/>
      <c r="CA186" s="185">
        <v>3.2</v>
      </c>
      <c r="CB186" s="232" t="s">
        <v>424</v>
      </c>
      <c r="CC186" s="187"/>
      <c r="CD186" s="188">
        <v>0.4</v>
      </c>
      <c r="CE186" s="233" t="s">
        <v>426</v>
      </c>
      <c r="CF186" s="190"/>
      <c r="CG186" s="191">
        <v>1.3</v>
      </c>
      <c r="CH186" s="234" t="s">
        <v>426</v>
      </c>
      <c r="CI186" s="190"/>
      <c r="CJ186" s="235">
        <v>2.2999999999999998</v>
      </c>
      <c r="CL186" s="236"/>
      <c r="CM186" s="237"/>
      <c r="CN186" s="238"/>
      <c r="CO186">
        <v>0</v>
      </c>
      <c r="CP186" s="239"/>
      <c r="CQ186" s="240"/>
      <c r="CR186" s="240"/>
      <c r="CS186" s="240"/>
      <c r="CT186" s="241"/>
      <c r="CU186" s="242">
        <v>0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3.2</v>
      </c>
      <c r="DS186" s="397">
        <v>3.2</v>
      </c>
      <c r="DT186" s="397"/>
      <c r="DU186" s="398"/>
      <c r="DV186" s="391"/>
      <c r="DW186" s="253">
        <v>2.8</v>
      </c>
      <c r="DX186" s="399">
        <v>0.4</v>
      </c>
      <c r="DY186" s="399"/>
      <c r="DZ186" s="400"/>
      <c r="EA186" s="391"/>
      <c r="EB186" s="401">
        <v>3.1</v>
      </c>
      <c r="EC186" s="402">
        <v>1.3</v>
      </c>
      <c r="ED186" s="402"/>
      <c r="EE186" s="403"/>
    </row>
    <row r="187" spans="1:135" x14ac:dyDescent="0.3">
      <c r="A187" s="20">
        <f t="shared" si="4"/>
        <v>70415</v>
      </c>
      <c r="B187" s="456" t="s">
        <v>390</v>
      </c>
      <c r="C187" s="457" t="s">
        <v>44</v>
      </c>
      <c r="D187" s="457" t="s">
        <v>63</v>
      </c>
      <c r="E187" s="457">
        <v>0</v>
      </c>
      <c r="F187" s="223">
        <v>1</v>
      </c>
      <c r="G187" s="183"/>
      <c r="H187" s="183"/>
      <c r="I187" s="183"/>
      <c r="J187" s="183"/>
      <c r="K187" s="183"/>
      <c r="L187" s="183"/>
      <c r="M187" s="183"/>
      <c r="N187" s="183"/>
      <c r="O187" s="224"/>
      <c r="P187" s="167">
        <v>0</v>
      </c>
      <c r="Q187" s="223">
        <v>1</v>
      </c>
      <c r="R187" s="225">
        <v>1</v>
      </c>
      <c r="S187" s="225"/>
      <c r="T187" s="168"/>
      <c r="U187" s="168"/>
      <c r="V187" s="168"/>
      <c r="W187" s="166"/>
      <c r="X187" s="183">
        <v>5</v>
      </c>
      <c r="Y187" s="169">
        <v>0</v>
      </c>
      <c r="Z187" s="170"/>
      <c r="AB187" s="223">
        <v>1</v>
      </c>
      <c r="AC187" s="183">
        <v>1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0</v>
      </c>
      <c r="AN187" s="225"/>
      <c r="AO187" s="225"/>
      <c r="AP187" s="168"/>
      <c r="AQ187" s="168"/>
      <c r="AR187" s="168"/>
      <c r="AS187" s="166"/>
      <c r="AT187" s="183">
        <v>0</v>
      </c>
      <c r="AU187" s="169">
        <v>0</v>
      </c>
      <c r="AV187" s="173"/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0</v>
      </c>
      <c r="BY187" s="184"/>
      <c r="CA187" s="185">
        <v>1.4</v>
      </c>
      <c r="CB187" s="232" t="s">
        <v>426</v>
      </c>
      <c r="CC187" s="187"/>
      <c r="CD187" s="188">
        <v>0.4</v>
      </c>
      <c r="CE187" s="233" t="s">
        <v>426</v>
      </c>
      <c r="CF187" s="190"/>
      <c r="CG187" s="191">
        <v>1.3</v>
      </c>
      <c r="CH187" s="234" t="s">
        <v>426</v>
      </c>
      <c r="CI187" s="190"/>
      <c r="CJ187" s="235">
        <v>1.2</v>
      </c>
      <c r="CL187" s="236"/>
      <c r="CM187" s="237"/>
      <c r="CN187" s="238"/>
      <c r="CO187">
        <v>0</v>
      </c>
      <c r="CP187" s="239"/>
      <c r="CQ187" s="240"/>
      <c r="CR187" s="240"/>
      <c r="CS187" s="240"/>
      <c r="CT187" s="241"/>
      <c r="CU187" s="242">
        <v>0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2.4</v>
      </c>
      <c r="DS187" s="397">
        <v>1.4</v>
      </c>
      <c r="DT187" s="397"/>
      <c r="DU187" s="398"/>
      <c r="DV187" s="391"/>
      <c r="DW187" s="253">
        <v>3.9</v>
      </c>
      <c r="DX187" s="399">
        <v>0.4</v>
      </c>
      <c r="DY187" s="399"/>
      <c r="DZ187" s="400"/>
      <c r="EA187" s="391"/>
      <c r="EB187" s="401">
        <v>2.9</v>
      </c>
      <c r="EC187" s="402">
        <v>1.3</v>
      </c>
      <c r="ED187" s="402"/>
      <c r="EE187" s="403"/>
    </row>
    <row r="188" spans="1:135" x14ac:dyDescent="0.3">
      <c r="A188" s="20">
        <f t="shared" si="4"/>
        <v>70416</v>
      </c>
      <c r="B188" s="456" t="s">
        <v>177</v>
      </c>
      <c r="C188" s="457" t="s">
        <v>391</v>
      </c>
      <c r="D188" s="457" t="s">
        <v>39</v>
      </c>
      <c r="E188" s="457">
        <v>0</v>
      </c>
      <c r="F188" s="223">
        <v>4.5</v>
      </c>
      <c r="G188" s="183"/>
      <c r="H188" s="183"/>
      <c r="I188" s="183"/>
      <c r="J188" s="183"/>
      <c r="K188" s="183"/>
      <c r="L188" s="183"/>
      <c r="M188" s="183"/>
      <c r="N188" s="183"/>
      <c r="O188" s="224"/>
      <c r="P188" s="167">
        <v>0</v>
      </c>
      <c r="Q188" s="223">
        <v>3.5</v>
      </c>
      <c r="R188" s="225">
        <v>1</v>
      </c>
      <c r="S188" s="225"/>
      <c r="T188" s="168"/>
      <c r="U188" s="168"/>
      <c r="V188" s="168"/>
      <c r="W188" s="166"/>
      <c r="X188" s="183">
        <v>5</v>
      </c>
      <c r="Y188" s="169">
        <v>0</v>
      </c>
      <c r="Z188" s="170"/>
      <c r="AB188" s="223">
        <v>1</v>
      </c>
      <c r="AC188" s="183">
        <v>1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0</v>
      </c>
      <c r="AN188" s="225"/>
      <c r="AO188" s="225"/>
      <c r="AP188" s="168"/>
      <c r="AQ188" s="168"/>
      <c r="AR188" s="168"/>
      <c r="AS188" s="166"/>
      <c r="AT188" s="183">
        <v>0</v>
      </c>
      <c r="AU188" s="169">
        <v>0</v>
      </c>
      <c r="AV188" s="173"/>
      <c r="AX188" s="228"/>
      <c r="AY188" s="229"/>
      <c r="AZ188" s="229"/>
      <c r="BA188" s="229"/>
      <c r="BB188" s="229"/>
      <c r="BC188" s="230"/>
      <c r="BE188" s="231">
        <v>1</v>
      </c>
      <c r="BF188" s="183">
        <v>1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1</v>
      </c>
      <c r="BQ188" s="225"/>
      <c r="BR188" s="225"/>
      <c r="BS188" s="168"/>
      <c r="BT188" s="168"/>
      <c r="BU188" s="168"/>
      <c r="BV188" s="166"/>
      <c r="BW188" s="183">
        <v>5</v>
      </c>
      <c r="BX188" s="169">
        <v>0</v>
      </c>
      <c r="BY188" s="184"/>
      <c r="CA188" s="185">
        <v>3.5</v>
      </c>
      <c r="CB188" s="232" t="s">
        <v>424</v>
      </c>
      <c r="CC188" s="187"/>
      <c r="CD188" s="188">
        <v>0.4</v>
      </c>
      <c r="CE188" s="233" t="s">
        <v>426</v>
      </c>
      <c r="CF188" s="190"/>
      <c r="CG188" s="191">
        <v>1.3</v>
      </c>
      <c r="CH188" s="234" t="s">
        <v>426</v>
      </c>
      <c r="CI188" s="190"/>
      <c r="CJ188" s="235">
        <v>2.5</v>
      </c>
      <c r="CL188" s="236"/>
      <c r="CM188" s="237"/>
      <c r="CN188" s="238"/>
      <c r="CO188">
        <v>0</v>
      </c>
      <c r="CP188" s="239"/>
      <c r="CQ188" s="240"/>
      <c r="CR188" s="240"/>
      <c r="CS188" s="240"/>
      <c r="CT188" s="241"/>
      <c r="CU188" s="242">
        <v>0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2.8</v>
      </c>
      <c r="DS188" s="397">
        <v>3.5</v>
      </c>
      <c r="DT188" s="397"/>
      <c r="DU188" s="398"/>
      <c r="DV188" s="391"/>
      <c r="DW188" s="253">
        <v>2.9</v>
      </c>
      <c r="DX188" s="399">
        <v>0.4</v>
      </c>
      <c r="DY188" s="399"/>
      <c r="DZ188" s="400"/>
      <c r="EA188" s="391"/>
      <c r="EB188" s="401">
        <v>2.2999999999999998</v>
      </c>
      <c r="EC188" s="402">
        <v>1.3</v>
      </c>
      <c r="ED188" s="402"/>
      <c r="EE188" s="403"/>
    </row>
    <row r="189" spans="1:135" x14ac:dyDescent="0.3">
      <c r="A189" s="20">
        <f t="shared" si="4"/>
        <v>70417</v>
      </c>
      <c r="B189" s="456" t="s">
        <v>177</v>
      </c>
      <c r="C189" s="457" t="s">
        <v>61</v>
      </c>
      <c r="D189" s="457" t="s">
        <v>143</v>
      </c>
      <c r="E189" s="457">
        <v>0</v>
      </c>
      <c r="F189" s="223">
        <v>1</v>
      </c>
      <c r="G189" s="183"/>
      <c r="H189" s="183"/>
      <c r="I189" s="183"/>
      <c r="J189" s="183"/>
      <c r="K189" s="183"/>
      <c r="L189" s="183"/>
      <c r="M189" s="183"/>
      <c r="N189" s="183"/>
      <c r="O189" s="224"/>
      <c r="P189" s="167">
        <v>0</v>
      </c>
      <c r="Q189" s="223">
        <v>1</v>
      </c>
      <c r="R189" s="225">
        <v>1</v>
      </c>
      <c r="S189" s="225"/>
      <c r="T189" s="168"/>
      <c r="U189" s="168"/>
      <c r="V189" s="168"/>
      <c r="W189" s="166"/>
      <c r="X189" s="183">
        <v>5</v>
      </c>
      <c r="Y189" s="169">
        <v>0</v>
      </c>
      <c r="Z189" s="170"/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0</v>
      </c>
      <c r="AN189" s="225"/>
      <c r="AO189" s="225"/>
      <c r="AP189" s="168"/>
      <c r="AQ189" s="168"/>
      <c r="AR189" s="168"/>
      <c r="AS189" s="166"/>
      <c r="AT189" s="183">
        <v>0</v>
      </c>
      <c r="AU189" s="169">
        <v>0</v>
      </c>
      <c r="AV189" s="173"/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/>
      <c r="BR189" s="225"/>
      <c r="BS189" s="168"/>
      <c r="BT189" s="168"/>
      <c r="BU189" s="168"/>
      <c r="BV189" s="166"/>
      <c r="BW189" s="183">
        <v>5</v>
      </c>
      <c r="BX189" s="169">
        <v>0</v>
      </c>
      <c r="BY189" s="184"/>
      <c r="CA189" s="185">
        <v>1.4</v>
      </c>
      <c r="CB189" s="232" t="s">
        <v>426</v>
      </c>
      <c r="CC189" s="187"/>
      <c r="CD189" s="188">
        <v>0.4</v>
      </c>
      <c r="CE189" s="233" t="s">
        <v>426</v>
      </c>
      <c r="CF189" s="190"/>
      <c r="CG189" s="191">
        <v>1.3</v>
      </c>
      <c r="CH189" s="234" t="s">
        <v>426</v>
      </c>
      <c r="CI189" s="190"/>
      <c r="CJ189" s="235">
        <v>1.2</v>
      </c>
      <c r="CL189" s="236"/>
      <c r="CM189" s="237"/>
      <c r="CN189" s="238"/>
      <c r="CO189">
        <v>0</v>
      </c>
      <c r="CP189" s="239"/>
      <c r="CQ189" s="240"/>
      <c r="CR189" s="240"/>
      <c r="CS189" s="240"/>
      <c r="CT189" s="241"/>
      <c r="CU189" s="242">
        <v>0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1.8</v>
      </c>
      <c r="DS189" s="397">
        <v>1.4</v>
      </c>
      <c r="DT189" s="397"/>
      <c r="DU189" s="398"/>
      <c r="DV189" s="391"/>
      <c r="DW189" s="253">
        <v>2</v>
      </c>
      <c r="DX189" s="399">
        <v>0.4</v>
      </c>
      <c r="DY189" s="399"/>
      <c r="DZ189" s="400"/>
      <c r="EA189" s="391"/>
      <c r="EB189" s="401">
        <v>2.2000000000000002</v>
      </c>
      <c r="EC189" s="402">
        <v>1.3</v>
      </c>
      <c r="ED189" s="402"/>
      <c r="EE189" s="403"/>
    </row>
    <row r="190" spans="1:135" x14ac:dyDescent="0.3">
      <c r="A190" s="20">
        <f t="shared" si="4"/>
        <v>70418</v>
      </c>
      <c r="B190" s="456" t="s">
        <v>392</v>
      </c>
      <c r="C190" s="457" t="s">
        <v>393</v>
      </c>
      <c r="D190" s="457" t="s">
        <v>22</v>
      </c>
      <c r="E190" s="457" t="s">
        <v>101</v>
      </c>
      <c r="F190" s="223">
        <v>1</v>
      </c>
      <c r="G190" s="183"/>
      <c r="H190" s="183"/>
      <c r="I190" s="183"/>
      <c r="J190" s="183"/>
      <c r="K190" s="183"/>
      <c r="L190" s="183"/>
      <c r="M190" s="183"/>
      <c r="N190" s="183"/>
      <c r="O190" s="224"/>
      <c r="P190" s="167">
        <v>0</v>
      </c>
      <c r="Q190" s="223">
        <v>1</v>
      </c>
      <c r="R190" s="225">
        <v>1</v>
      </c>
      <c r="S190" s="225"/>
      <c r="T190" s="168"/>
      <c r="U190" s="168"/>
      <c r="V190" s="168"/>
      <c r="W190" s="166"/>
      <c r="X190" s="183">
        <v>5</v>
      </c>
      <c r="Y190" s="169">
        <v>0</v>
      </c>
      <c r="Z190" s="170"/>
      <c r="AB190" s="223">
        <v>1</v>
      </c>
      <c r="AC190" s="183">
        <v>1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0</v>
      </c>
      <c r="AN190" s="225"/>
      <c r="AO190" s="225"/>
      <c r="AP190" s="168"/>
      <c r="AQ190" s="168"/>
      <c r="AR190" s="168"/>
      <c r="AS190" s="166"/>
      <c r="AT190" s="183">
        <v>0</v>
      </c>
      <c r="AU190" s="169">
        <v>0</v>
      </c>
      <c r="AV190" s="173"/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/>
      <c r="BR190" s="225"/>
      <c r="BS190" s="168"/>
      <c r="BT190" s="168"/>
      <c r="BU190" s="168"/>
      <c r="BV190" s="166"/>
      <c r="BW190" s="183">
        <v>5</v>
      </c>
      <c r="BX190" s="169">
        <v>0</v>
      </c>
      <c r="BY190" s="184"/>
      <c r="CA190" s="185">
        <v>1.4</v>
      </c>
      <c r="CB190" s="232" t="s">
        <v>426</v>
      </c>
      <c r="CC190" s="187"/>
      <c r="CD190" s="188">
        <v>0.4</v>
      </c>
      <c r="CE190" s="233" t="s">
        <v>426</v>
      </c>
      <c r="CF190" s="190"/>
      <c r="CG190" s="191">
        <v>1.3</v>
      </c>
      <c r="CH190" s="234" t="s">
        <v>426</v>
      </c>
      <c r="CI190" s="190"/>
      <c r="CJ190" s="235">
        <v>1.2</v>
      </c>
      <c r="CL190" s="236"/>
      <c r="CM190" s="237"/>
      <c r="CN190" s="238"/>
      <c r="CO190">
        <v>0</v>
      </c>
      <c r="CP190" s="239"/>
      <c r="CQ190" s="240"/>
      <c r="CR190" s="240"/>
      <c r="CS190" s="240"/>
      <c r="CT190" s="241"/>
      <c r="CU190" s="242">
        <v>0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1.4</v>
      </c>
      <c r="DT190" s="397"/>
      <c r="DU190" s="398"/>
      <c r="DV190" s="391"/>
      <c r="DW190" s="253">
        <v>1.9</v>
      </c>
      <c r="DX190" s="399">
        <v>0.4</v>
      </c>
      <c r="DY190" s="399"/>
      <c r="DZ190" s="400"/>
      <c r="EA190" s="391"/>
      <c r="EB190" s="401">
        <v>2.4</v>
      </c>
      <c r="EC190" s="402">
        <v>1.3</v>
      </c>
      <c r="ED190" s="402"/>
      <c r="EE190" s="403"/>
    </row>
    <row r="191" spans="1:135" x14ac:dyDescent="0.3">
      <c r="A191" s="20">
        <f t="shared" si="4"/>
        <v>70419</v>
      </c>
      <c r="B191" s="456" t="s">
        <v>394</v>
      </c>
      <c r="C191" s="457" t="s">
        <v>87</v>
      </c>
      <c r="D191" s="457" t="s">
        <v>79</v>
      </c>
      <c r="E191" s="457">
        <v>0</v>
      </c>
      <c r="F191" s="223">
        <v>5</v>
      </c>
      <c r="G191" s="183"/>
      <c r="H191" s="183"/>
      <c r="I191" s="183"/>
      <c r="J191" s="183"/>
      <c r="K191" s="183"/>
      <c r="L191" s="183"/>
      <c r="M191" s="183"/>
      <c r="N191" s="183"/>
      <c r="O191" s="224"/>
      <c r="P191" s="167">
        <v>0</v>
      </c>
      <c r="Q191" s="223">
        <v>4</v>
      </c>
      <c r="R191" s="225">
        <v>5</v>
      </c>
      <c r="S191" s="225"/>
      <c r="T191" s="168"/>
      <c r="U191" s="168"/>
      <c r="V191" s="168"/>
      <c r="W191" s="166"/>
      <c r="X191" s="183">
        <v>5</v>
      </c>
      <c r="Y191" s="169">
        <v>0</v>
      </c>
      <c r="Z191" s="170"/>
      <c r="AB191" s="223">
        <v>5</v>
      </c>
      <c r="AC191" s="183">
        <v>5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0</v>
      </c>
      <c r="AN191" s="225"/>
      <c r="AO191" s="225"/>
      <c r="AP191" s="168"/>
      <c r="AQ191" s="168"/>
      <c r="AR191" s="168"/>
      <c r="AS191" s="166"/>
      <c r="AT191" s="183">
        <v>0</v>
      </c>
      <c r="AU191" s="169">
        <v>0</v>
      </c>
      <c r="AV191" s="173"/>
      <c r="AX191" s="228"/>
      <c r="AY191" s="229"/>
      <c r="AZ191" s="229"/>
      <c r="BA191" s="229"/>
      <c r="BB191" s="229"/>
      <c r="BC191" s="230"/>
      <c r="BE191" s="231">
        <v>5</v>
      </c>
      <c r="BF191" s="183">
        <v>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5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0</v>
      </c>
      <c r="BY191" s="184"/>
      <c r="CA191" s="185">
        <v>4.8</v>
      </c>
      <c r="CB191" s="232" t="s">
        <v>429</v>
      </c>
      <c r="CC191" s="187"/>
      <c r="CD191" s="188">
        <v>2</v>
      </c>
      <c r="CE191" s="233" t="s">
        <v>426</v>
      </c>
      <c r="CF191" s="190"/>
      <c r="CG191" s="191">
        <v>4.5</v>
      </c>
      <c r="CH191" s="234" t="s">
        <v>425</v>
      </c>
      <c r="CI191" s="190"/>
      <c r="CJ191" s="235">
        <v>4.2</v>
      </c>
      <c r="CL191" s="236"/>
      <c r="CM191" s="237"/>
      <c r="CN191" s="238"/>
      <c r="CO191">
        <v>0</v>
      </c>
      <c r="CP191" s="239"/>
      <c r="CQ191" s="240"/>
      <c r="CR191" s="240"/>
      <c r="CS191" s="240"/>
      <c r="CT191" s="241"/>
      <c r="CU191" s="242">
        <v>0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4.4000000000000004</v>
      </c>
      <c r="DS191" s="397">
        <v>4.8</v>
      </c>
      <c r="DT191" s="397"/>
      <c r="DU191" s="398"/>
      <c r="DV191" s="391"/>
      <c r="DW191" s="253">
        <v>5</v>
      </c>
      <c r="DX191" s="399">
        <v>2</v>
      </c>
      <c r="DY191" s="399"/>
      <c r="DZ191" s="400"/>
      <c r="EA191" s="391"/>
      <c r="EB191" s="401">
        <v>5</v>
      </c>
      <c r="EC191" s="402">
        <v>4.5</v>
      </c>
      <c r="ED191" s="402"/>
      <c r="EE191" s="403"/>
    </row>
    <row r="192" spans="1:135" x14ac:dyDescent="0.3">
      <c r="A192" s="20">
        <f t="shared" si="4"/>
        <v>70420</v>
      </c>
      <c r="B192" s="456" t="s">
        <v>381</v>
      </c>
      <c r="C192" s="457" t="s">
        <v>27</v>
      </c>
      <c r="D192" s="457" t="s">
        <v>22</v>
      </c>
      <c r="E192" s="457" t="s">
        <v>101</v>
      </c>
      <c r="F192" s="223">
        <v>5</v>
      </c>
      <c r="G192" s="183"/>
      <c r="H192" s="183"/>
      <c r="I192" s="183"/>
      <c r="J192" s="183"/>
      <c r="K192" s="183"/>
      <c r="L192" s="183"/>
      <c r="M192" s="183"/>
      <c r="N192" s="183"/>
      <c r="O192" s="224"/>
      <c r="P192" s="167">
        <v>0</v>
      </c>
      <c r="Q192" s="223">
        <v>1</v>
      </c>
      <c r="R192" s="225">
        <v>1</v>
      </c>
      <c r="S192" s="225"/>
      <c r="T192" s="168"/>
      <c r="U192" s="168"/>
      <c r="V192" s="168"/>
      <c r="W192" s="166"/>
      <c r="X192" s="183">
        <v>5</v>
      </c>
      <c r="Y192" s="169">
        <v>0</v>
      </c>
      <c r="Z192" s="170"/>
      <c r="AB192" s="223">
        <v>1</v>
      </c>
      <c r="AC192" s="183">
        <v>1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0</v>
      </c>
      <c r="AN192" s="225"/>
      <c r="AO192" s="225"/>
      <c r="AP192" s="168"/>
      <c r="AQ192" s="168"/>
      <c r="AR192" s="168"/>
      <c r="AS192" s="166"/>
      <c r="AT192" s="183">
        <v>0</v>
      </c>
      <c r="AU192" s="169">
        <v>0</v>
      </c>
      <c r="AV192" s="173"/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3.8</v>
      </c>
      <c r="BQ192" s="225"/>
      <c r="BR192" s="225"/>
      <c r="BS192" s="168"/>
      <c r="BT192" s="168"/>
      <c r="BU192" s="168"/>
      <c r="BV192" s="166"/>
      <c r="BW192" s="183">
        <v>5</v>
      </c>
      <c r="BX192" s="169">
        <v>0</v>
      </c>
      <c r="BY192" s="184"/>
      <c r="CA192" s="185">
        <v>3.2</v>
      </c>
      <c r="CB192" s="232" t="s">
        <v>424</v>
      </c>
      <c r="CC192" s="187"/>
      <c r="CD192" s="188">
        <v>0.4</v>
      </c>
      <c r="CE192" s="233" t="s">
        <v>426</v>
      </c>
      <c r="CF192" s="190"/>
      <c r="CG192" s="191">
        <v>2.4</v>
      </c>
      <c r="CH192" s="234" t="s">
        <v>426</v>
      </c>
      <c r="CI192" s="190"/>
      <c r="CJ192" s="235">
        <v>2.5</v>
      </c>
      <c r="CL192" s="236"/>
      <c r="CM192" s="237"/>
      <c r="CN192" s="238"/>
      <c r="CO192">
        <v>0</v>
      </c>
      <c r="CP192" s="239"/>
      <c r="CQ192" s="240"/>
      <c r="CR192" s="240"/>
      <c r="CS192" s="240"/>
      <c r="CT192" s="241"/>
      <c r="CU192" s="242">
        <v>0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4.2</v>
      </c>
      <c r="DS192" s="397">
        <v>3.2</v>
      </c>
      <c r="DT192" s="397"/>
      <c r="DU192" s="398"/>
      <c r="DV192" s="391"/>
      <c r="DW192" s="253">
        <v>2.5</v>
      </c>
      <c r="DX192" s="399">
        <v>0.4</v>
      </c>
      <c r="DY192" s="399"/>
      <c r="DZ192" s="400"/>
      <c r="EA192" s="391"/>
      <c r="EB192" s="401">
        <v>4.0999999999999996</v>
      </c>
      <c r="EC192" s="402">
        <v>2.4</v>
      </c>
      <c r="ED192" s="402"/>
      <c r="EE192" s="403"/>
    </row>
    <row r="193" spans="1:135" x14ac:dyDescent="0.3">
      <c r="A193" s="20">
        <f t="shared" si="4"/>
        <v>70421</v>
      </c>
      <c r="B193" s="456" t="s">
        <v>71</v>
      </c>
      <c r="C193" s="457" t="s">
        <v>136</v>
      </c>
      <c r="D193" s="457" t="s">
        <v>395</v>
      </c>
      <c r="E193" s="457">
        <v>0</v>
      </c>
      <c r="F193" s="223">
        <v>5</v>
      </c>
      <c r="G193" s="183"/>
      <c r="H193" s="183"/>
      <c r="I193" s="183"/>
      <c r="J193" s="183"/>
      <c r="K193" s="183"/>
      <c r="L193" s="183"/>
      <c r="M193" s="183"/>
      <c r="N193" s="183"/>
      <c r="O193" s="224"/>
      <c r="P193" s="167">
        <v>0</v>
      </c>
      <c r="Q193" s="223">
        <v>1</v>
      </c>
      <c r="R193" s="225">
        <v>1</v>
      </c>
      <c r="S193" s="225"/>
      <c r="T193" s="168"/>
      <c r="U193" s="168"/>
      <c r="V193" s="168"/>
      <c r="W193" s="166"/>
      <c r="X193" s="183">
        <v>5</v>
      </c>
      <c r="Y193" s="169">
        <v>0</v>
      </c>
      <c r="Z193" s="170"/>
      <c r="AB193" s="223">
        <v>1</v>
      </c>
      <c r="AC193" s="183">
        <v>1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0</v>
      </c>
      <c r="AN193" s="225"/>
      <c r="AO193" s="225"/>
      <c r="AP193" s="168"/>
      <c r="AQ193" s="168"/>
      <c r="AR193" s="168"/>
      <c r="AS193" s="166"/>
      <c r="AT193" s="183">
        <v>0</v>
      </c>
      <c r="AU193" s="169">
        <v>0</v>
      </c>
      <c r="AV193" s="173"/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/>
      <c r="BR193" s="225"/>
      <c r="BS193" s="168"/>
      <c r="BT193" s="168"/>
      <c r="BU193" s="168"/>
      <c r="BV193" s="166"/>
      <c r="BW193" s="183">
        <v>5</v>
      </c>
      <c r="BX193" s="169">
        <v>0</v>
      </c>
      <c r="BY193" s="184"/>
      <c r="CA193" s="185">
        <v>3.2</v>
      </c>
      <c r="CB193" s="232" t="s">
        <v>424</v>
      </c>
      <c r="CC193" s="187"/>
      <c r="CD193" s="188">
        <v>0.4</v>
      </c>
      <c r="CE193" s="233" t="s">
        <v>426</v>
      </c>
      <c r="CF193" s="190"/>
      <c r="CG193" s="191">
        <v>2.1</v>
      </c>
      <c r="CH193" s="234" t="s">
        <v>426</v>
      </c>
      <c r="CI193" s="190"/>
      <c r="CJ193" s="235">
        <v>2.4</v>
      </c>
      <c r="CL193" s="236"/>
      <c r="CM193" s="237"/>
      <c r="CN193" s="238"/>
      <c r="CO193">
        <v>0</v>
      </c>
      <c r="CP193" s="239"/>
      <c r="CQ193" s="240"/>
      <c r="CR193" s="240"/>
      <c r="CS193" s="240"/>
      <c r="CT193" s="241"/>
      <c r="CU193" s="242">
        <v>0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2.7</v>
      </c>
      <c r="DS193" s="397">
        <v>3.2</v>
      </c>
      <c r="DT193" s="397"/>
      <c r="DU193" s="398"/>
      <c r="DV193" s="391"/>
      <c r="DW193" s="253">
        <v>2.2999999999999998</v>
      </c>
      <c r="DX193" s="399">
        <v>0.4</v>
      </c>
      <c r="DY193" s="399"/>
      <c r="DZ193" s="400"/>
      <c r="EA193" s="391"/>
      <c r="EB193" s="401">
        <v>2.2000000000000002</v>
      </c>
      <c r="EC193" s="402">
        <v>2.1</v>
      </c>
      <c r="ED193" s="402"/>
      <c r="EE193" s="403"/>
    </row>
    <row r="194" spans="1:135" x14ac:dyDescent="0.3">
      <c r="A194" s="20">
        <f t="shared" si="4"/>
        <v>70422</v>
      </c>
      <c r="B194" s="456" t="s">
        <v>269</v>
      </c>
      <c r="C194" s="457" t="s">
        <v>396</v>
      </c>
      <c r="D194" s="457" t="s">
        <v>397</v>
      </c>
      <c r="E194" s="457">
        <v>0</v>
      </c>
      <c r="F194" s="223">
        <v>4</v>
      </c>
      <c r="G194" s="183"/>
      <c r="H194" s="183"/>
      <c r="I194" s="183"/>
      <c r="J194" s="183"/>
      <c r="K194" s="183"/>
      <c r="L194" s="183"/>
      <c r="M194" s="183"/>
      <c r="N194" s="183"/>
      <c r="O194" s="224"/>
      <c r="P194" s="167">
        <v>0</v>
      </c>
      <c r="Q194" s="223">
        <v>3.7</v>
      </c>
      <c r="R194" s="225">
        <v>3.8</v>
      </c>
      <c r="S194" s="225"/>
      <c r="T194" s="168"/>
      <c r="U194" s="168"/>
      <c r="V194" s="168"/>
      <c r="W194" s="166"/>
      <c r="X194" s="183">
        <v>5</v>
      </c>
      <c r="Y194" s="169">
        <v>0</v>
      </c>
      <c r="Z194" s="170"/>
      <c r="AB194" s="223">
        <v>1</v>
      </c>
      <c r="AC194" s="183">
        <v>1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0</v>
      </c>
      <c r="AN194" s="225"/>
      <c r="AO194" s="225"/>
      <c r="AP194" s="168"/>
      <c r="AQ194" s="168"/>
      <c r="AR194" s="168"/>
      <c r="AS194" s="166"/>
      <c r="AT194" s="183">
        <v>0</v>
      </c>
      <c r="AU194" s="169">
        <v>0</v>
      </c>
      <c r="AV194" s="173"/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5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0</v>
      </c>
      <c r="BY194" s="184"/>
      <c r="CA194" s="185">
        <v>4</v>
      </c>
      <c r="CB194" s="232" t="s">
        <v>424</v>
      </c>
      <c r="CC194" s="187"/>
      <c r="CD194" s="188">
        <v>0.4</v>
      </c>
      <c r="CE194" s="233" t="s">
        <v>426</v>
      </c>
      <c r="CF194" s="190"/>
      <c r="CG194" s="191">
        <v>2.9</v>
      </c>
      <c r="CH194" s="234" t="s">
        <v>426</v>
      </c>
      <c r="CI194" s="190"/>
      <c r="CJ194" s="235">
        <v>3.1</v>
      </c>
      <c r="CL194" s="236"/>
      <c r="CM194" s="237"/>
      <c r="CN194" s="238"/>
      <c r="CO194">
        <v>0</v>
      </c>
      <c r="CP194" s="239"/>
      <c r="CQ194" s="240"/>
      <c r="CR194" s="240"/>
      <c r="CS194" s="240"/>
      <c r="CT194" s="241"/>
      <c r="CU194" s="242">
        <v>0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3</v>
      </c>
      <c r="DS194" s="397">
        <v>4</v>
      </c>
      <c r="DT194" s="397"/>
      <c r="DU194" s="398"/>
      <c r="DV194" s="391"/>
      <c r="DW194" s="253">
        <v>1.9</v>
      </c>
      <c r="DX194" s="399">
        <v>0.4</v>
      </c>
      <c r="DY194" s="399"/>
      <c r="DZ194" s="400"/>
      <c r="EA194" s="391"/>
      <c r="EB194" s="401">
        <v>2.6</v>
      </c>
      <c r="EC194" s="402">
        <v>2.9</v>
      </c>
      <c r="ED194" s="402"/>
      <c r="EE194" s="403"/>
    </row>
    <row r="195" spans="1:135" x14ac:dyDescent="0.3">
      <c r="A195" s="20">
        <f t="shared" si="4"/>
        <v>70423</v>
      </c>
      <c r="B195" s="456" t="s">
        <v>73</v>
      </c>
      <c r="C195" s="457" t="s">
        <v>27</v>
      </c>
      <c r="D195" s="457" t="s">
        <v>398</v>
      </c>
      <c r="E195" s="457" t="s">
        <v>165</v>
      </c>
      <c r="F195" s="223">
        <v>5</v>
      </c>
      <c r="G195" s="183"/>
      <c r="H195" s="183"/>
      <c r="I195" s="183"/>
      <c r="J195" s="183"/>
      <c r="K195" s="183"/>
      <c r="L195" s="183"/>
      <c r="M195" s="183"/>
      <c r="N195" s="183"/>
      <c r="O195" s="224"/>
      <c r="P195" s="167">
        <v>0</v>
      </c>
      <c r="Q195" s="223">
        <v>3.5</v>
      </c>
      <c r="R195" s="225">
        <v>1</v>
      </c>
      <c r="S195" s="225"/>
      <c r="T195" s="168"/>
      <c r="U195" s="168"/>
      <c r="V195" s="168"/>
      <c r="W195" s="166"/>
      <c r="X195" s="183">
        <v>5</v>
      </c>
      <c r="Y195" s="169">
        <v>0</v>
      </c>
      <c r="Z195" s="170"/>
      <c r="AB195" s="223">
        <v>5</v>
      </c>
      <c r="AC195" s="183">
        <v>3.5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0</v>
      </c>
      <c r="AN195" s="225"/>
      <c r="AO195" s="225"/>
      <c r="AP195" s="168"/>
      <c r="AQ195" s="168"/>
      <c r="AR195" s="168"/>
      <c r="AS195" s="166"/>
      <c r="AT195" s="183">
        <v>0</v>
      </c>
      <c r="AU195" s="169">
        <v>0</v>
      </c>
      <c r="AV195" s="173"/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2.5</v>
      </c>
      <c r="BQ195" s="225"/>
      <c r="BR195" s="225"/>
      <c r="BS195" s="168"/>
      <c r="BT195" s="168"/>
      <c r="BU195" s="168"/>
      <c r="BV195" s="166"/>
      <c r="BW195" s="183">
        <v>5</v>
      </c>
      <c r="BX195" s="169">
        <v>0</v>
      </c>
      <c r="BY195" s="184"/>
      <c r="CA195" s="185">
        <v>3.8</v>
      </c>
      <c r="CB195" s="232" t="s">
        <v>424</v>
      </c>
      <c r="CC195" s="187"/>
      <c r="CD195" s="188">
        <v>1.7</v>
      </c>
      <c r="CE195" s="233" t="s">
        <v>426</v>
      </c>
      <c r="CF195" s="190"/>
      <c r="CG195" s="191">
        <v>1.9</v>
      </c>
      <c r="CH195" s="234" t="s">
        <v>426</v>
      </c>
      <c r="CI195" s="190"/>
      <c r="CJ195" s="235">
        <v>3</v>
      </c>
      <c r="CL195" s="236"/>
      <c r="CM195" s="237"/>
      <c r="CN195" s="238"/>
      <c r="CO195">
        <v>0</v>
      </c>
      <c r="CP195" s="239"/>
      <c r="CQ195" s="240"/>
      <c r="CR195" s="240"/>
      <c r="CS195" s="240"/>
      <c r="CT195" s="241"/>
      <c r="CU195" s="242">
        <v>0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2.7</v>
      </c>
      <c r="DS195" s="397">
        <v>3.8</v>
      </c>
      <c r="DT195" s="397"/>
      <c r="DU195" s="398"/>
      <c r="DV195" s="391"/>
      <c r="DW195" s="253">
        <v>3.8</v>
      </c>
      <c r="DX195" s="399">
        <v>1.7</v>
      </c>
      <c r="DY195" s="399"/>
      <c r="DZ195" s="400"/>
      <c r="EA195" s="391"/>
      <c r="EB195" s="401">
        <v>3.6</v>
      </c>
      <c r="EC195" s="402">
        <v>1.9</v>
      </c>
      <c r="ED195" s="402"/>
      <c r="EE195" s="403"/>
    </row>
    <row r="196" spans="1:135" x14ac:dyDescent="0.3">
      <c r="A196" s="20">
        <f t="shared" si="4"/>
        <v>70424</v>
      </c>
      <c r="B196" s="456" t="s">
        <v>94</v>
      </c>
      <c r="C196" s="457" t="s">
        <v>318</v>
      </c>
      <c r="D196" s="457" t="s">
        <v>399</v>
      </c>
      <c r="E196" s="457" t="s">
        <v>92</v>
      </c>
      <c r="F196" s="223">
        <v>5</v>
      </c>
      <c r="G196" s="183"/>
      <c r="H196" s="183"/>
      <c r="I196" s="183"/>
      <c r="J196" s="183"/>
      <c r="K196" s="183"/>
      <c r="L196" s="183"/>
      <c r="M196" s="183"/>
      <c r="N196" s="183"/>
      <c r="O196" s="224"/>
      <c r="P196" s="167">
        <v>0</v>
      </c>
      <c r="Q196" s="223">
        <v>1</v>
      </c>
      <c r="R196" s="225">
        <v>3</v>
      </c>
      <c r="S196" s="225"/>
      <c r="T196" s="168"/>
      <c r="U196" s="168"/>
      <c r="V196" s="168"/>
      <c r="W196" s="166"/>
      <c r="X196" s="183">
        <v>5</v>
      </c>
      <c r="Y196" s="169">
        <v>0</v>
      </c>
      <c r="Z196" s="170"/>
      <c r="AB196" s="223">
        <v>1</v>
      </c>
      <c r="AC196" s="183">
        <v>1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0</v>
      </c>
      <c r="AN196" s="225"/>
      <c r="AO196" s="225"/>
      <c r="AP196" s="168"/>
      <c r="AQ196" s="168"/>
      <c r="AR196" s="168"/>
      <c r="AS196" s="166"/>
      <c r="AT196" s="183">
        <v>0</v>
      </c>
      <c r="AU196" s="169">
        <v>0</v>
      </c>
      <c r="AV196" s="173"/>
      <c r="AX196" s="228"/>
      <c r="AY196" s="229"/>
      <c r="AZ196" s="229"/>
      <c r="BA196" s="229"/>
      <c r="BB196" s="229"/>
      <c r="BC196" s="230"/>
      <c r="BE196" s="231">
        <v>1</v>
      </c>
      <c r="BF196" s="183">
        <v>1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3</v>
      </c>
      <c r="BQ196" s="225"/>
      <c r="BR196" s="225"/>
      <c r="BS196" s="168"/>
      <c r="BT196" s="168"/>
      <c r="BU196" s="168"/>
      <c r="BV196" s="166"/>
      <c r="BW196" s="183">
        <v>5</v>
      </c>
      <c r="BX196" s="169">
        <v>0</v>
      </c>
      <c r="BY196" s="184"/>
      <c r="CA196" s="185">
        <v>3.7</v>
      </c>
      <c r="CB196" s="232" t="s">
        <v>424</v>
      </c>
      <c r="CC196" s="187"/>
      <c r="CD196" s="188">
        <v>0.4</v>
      </c>
      <c r="CE196" s="233" t="s">
        <v>426</v>
      </c>
      <c r="CF196" s="190"/>
      <c r="CG196" s="191">
        <v>2.1</v>
      </c>
      <c r="CH196" s="234" t="s">
        <v>426</v>
      </c>
      <c r="CI196" s="190"/>
      <c r="CJ196" s="235">
        <v>2.7</v>
      </c>
      <c r="CL196" s="236"/>
      <c r="CM196" s="237"/>
      <c r="CN196" s="238"/>
      <c r="CO196">
        <v>0</v>
      </c>
      <c r="CP196" s="239"/>
      <c r="CQ196" s="240"/>
      <c r="CR196" s="240"/>
      <c r="CS196" s="240"/>
      <c r="CT196" s="241"/>
      <c r="CU196" s="242">
        <v>0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3.3</v>
      </c>
      <c r="DS196" s="397">
        <v>3.7</v>
      </c>
      <c r="DT196" s="397"/>
      <c r="DU196" s="398"/>
      <c r="DV196" s="391"/>
      <c r="DW196" s="253">
        <v>2</v>
      </c>
      <c r="DX196" s="399">
        <v>0.4</v>
      </c>
      <c r="DY196" s="399"/>
      <c r="DZ196" s="400"/>
      <c r="EA196" s="391"/>
      <c r="EB196" s="401">
        <v>3.3</v>
      </c>
      <c r="EC196" s="402">
        <v>2.1</v>
      </c>
      <c r="ED196" s="402"/>
      <c r="EE196" s="403"/>
    </row>
    <row r="197" spans="1:135" x14ac:dyDescent="0.3">
      <c r="A197" s="20">
        <f t="shared" si="4"/>
        <v>70425</v>
      </c>
      <c r="B197" s="456" t="s">
        <v>289</v>
      </c>
      <c r="C197" s="457" t="s">
        <v>87</v>
      </c>
      <c r="D197" s="457" t="s">
        <v>400</v>
      </c>
      <c r="E197" s="457" t="s">
        <v>81</v>
      </c>
      <c r="F197" s="223">
        <v>4</v>
      </c>
      <c r="G197" s="183"/>
      <c r="H197" s="183"/>
      <c r="I197" s="183"/>
      <c r="J197" s="183"/>
      <c r="K197" s="183"/>
      <c r="L197" s="183"/>
      <c r="M197" s="183"/>
      <c r="N197" s="183"/>
      <c r="O197" s="224"/>
      <c r="P197" s="167">
        <v>0</v>
      </c>
      <c r="Q197" s="223">
        <v>3.5</v>
      </c>
      <c r="R197" s="225">
        <v>1</v>
      </c>
      <c r="S197" s="225"/>
      <c r="T197" s="168"/>
      <c r="U197" s="168"/>
      <c r="V197" s="168"/>
      <c r="W197" s="166"/>
      <c r="X197" s="183">
        <v>5</v>
      </c>
      <c r="Y197" s="169">
        <v>0</v>
      </c>
      <c r="Z197" s="170"/>
      <c r="AB197" s="223">
        <v>1</v>
      </c>
      <c r="AC197" s="183">
        <v>1</v>
      </c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0</v>
      </c>
      <c r="AN197" s="225"/>
      <c r="AO197" s="225"/>
      <c r="AP197" s="168"/>
      <c r="AQ197" s="168"/>
      <c r="AR197" s="168"/>
      <c r="AS197" s="166"/>
      <c r="AT197" s="183">
        <v>0</v>
      </c>
      <c r="AU197" s="169">
        <v>0</v>
      </c>
      <c r="AV197" s="173"/>
      <c r="AX197" s="228"/>
      <c r="AY197" s="229"/>
      <c r="AZ197" s="229"/>
      <c r="BA197" s="229"/>
      <c r="BB197" s="229"/>
      <c r="BC197" s="230"/>
      <c r="BE197" s="231">
        <v>1</v>
      </c>
      <c r="BF197" s="183">
        <v>1</v>
      </c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1</v>
      </c>
      <c r="BQ197" s="225"/>
      <c r="BR197" s="225"/>
      <c r="BS197" s="168"/>
      <c r="BT197" s="168"/>
      <c r="BU197" s="168"/>
      <c r="BV197" s="166"/>
      <c r="BW197" s="183">
        <v>5</v>
      </c>
      <c r="BX197" s="169">
        <v>0</v>
      </c>
      <c r="BY197" s="184"/>
      <c r="CA197" s="185">
        <v>3.3</v>
      </c>
      <c r="CB197" s="232" t="s">
        <v>424</v>
      </c>
      <c r="CC197" s="187"/>
      <c r="CD197" s="188">
        <v>0.4</v>
      </c>
      <c r="CE197" s="233" t="s">
        <v>426</v>
      </c>
      <c r="CF197" s="190"/>
      <c r="CG197" s="191">
        <v>1.3</v>
      </c>
      <c r="CH197" s="234" t="s">
        <v>426</v>
      </c>
      <c r="CI197" s="190"/>
      <c r="CJ197" s="235">
        <v>2.2999999999999998</v>
      </c>
      <c r="CL197" s="236"/>
      <c r="CM197" s="237"/>
      <c r="CN197" s="238"/>
      <c r="CO197">
        <v>0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3.3</v>
      </c>
      <c r="DT197" s="397"/>
      <c r="DU197" s="398"/>
      <c r="DV197" s="391"/>
      <c r="DW197" s="253">
        <v>1.9</v>
      </c>
      <c r="DX197" s="399">
        <v>0.4</v>
      </c>
      <c r="DY197" s="399"/>
      <c r="DZ197" s="400"/>
      <c r="EA197" s="391"/>
      <c r="EB197" s="401">
        <v>1.9</v>
      </c>
      <c r="EC197" s="402">
        <v>1.3</v>
      </c>
      <c r="ED197" s="402"/>
      <c r="EE197" s="403"/>
    </row>
    <row r="198" spans="1:135" x14ac:dyDescent="0.3">
      <c r="A198" s="20">
        <f t="shared" si="4"/>
        <v>70426</v>
      </c>
      <c r="B198" s="456" t="s">
        <v>153</v>
      </c>
      <c r="C198" s="457" t="s">
        <v>401</v>
      </c>
      <c r="D198" s="457" t="s">
        <v>113</v>
      </c>
      <c r="E198" s="457" t="s">
        <v>402</v>
      </c>
      <c r="F198" s="223">
        <v>3</v>
      </c>
      <c r="G198" s="183"/>
      <c r="H198" s="183"/>
      <c r="I198" s="183"/>
      <c r="J198" s="183"/>
      <c r="K198" s="183"/>
      <c r="L198" s="183"/>
      <c r="M198" s="183"/>
      <c r="N198" s="183"/>
      <c r="O198" s="224"/>
      <c r="P198" s="167">
        <v>0</v>
      </c>
      <c r="Q198" s="223">
        <v>3.5</v>
      </c>
      <c r="R198" s="225">
        <v>2.5</v>
      </c>
      <c r="S198" s="225"/>
      <c r="T198" s="168"/>
      <c r="U198" s="168"/>
      <c r="V198" s="168"/>
      <c r="W198" s="166"/>
      <c r="X198" s="183">
        <v>5</v>
      </c>
      <c r="Y198" s="169">
        <v>0</v>
      </c>
      <c r="Z198" s="170"/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0</v>
      </c>
      <c r="AN198" s="225"/>
      <c r="AO198" s="225"/>
      <c r="AP198" s="168"/>
      <c r="AQ198" s="168"/>
      <c r="AR198" s="168"/>
      <c r="AS198" s="166"/>
      <c r="AT198" s="183">
        <v>0</v>
      </c>
      <c r="AU198" s="169">
        <v>0</v>
      </c>
      <c r="AV198" s="173"/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3</v>
      </c>
      <c r="BQ198" s="225"/>
      <c r="BR198" s="225"/>
      <c r="BS198" s="168"/>
      <c r="BT198" s="168"/>
      <c r="BU198" s="168"/>
      <c r="BV198" s="166"/>
      <c r="BW198" s="183">
        <v>5</v>
      </c>
      <c r="BX198" s="169">
        <v>0</v>
      </c>
      <c r="BY198" s="184"/>
      <c r="CA198" s="185">
        <v>3.2</v>
      </c>
      <c r="CB198" s="232" t="s">
        <v>424</v>
      </c>
      <c r="CC198" s="187"/>
      <c r="CD198" s="188">
        <v>0.4</v>
      </c>
      <c r="CE198" s="233" t="s">
        <v>426</v>
      </c>
      <c r="CF198" s="190"/>
      <c r="CG198" s="191">
        <v>2.1</v>
      </c>
      <c r="CH198" s="234" t="s">
        <v>426</v>
      </c>
      <c r="CI198" s="190"/>
      <c r="CJ198" s="235">
        <v>2.4</v>
      </c>
      <c r="CL198" s="236"/>
      <c r="CM198" s="237"/>
      <c r="CN198" s="238"/>
      <c r="CO198">
        <v>0</v>
      </c>
      <c r="CP198" s="239"/>
      <c r="CQ198" s="240"/>
      <c r="CR198" s="240"/>
      <c r="CS198" s="240"/>
      <c r="CT198" s="241"/>
      <c r="CU198" s="242">
        <v>0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3</v>
      </c>
      <c r="DS198" s="397">
        <v>3.2</v>
      </c>
      <c r="DT198" s="397"/>
      <c r="DU198" s="398"/>
      <c r="DV198" s="391"/>
      <c r="DW198" s="253">
        <v>3</v>
      </c>
      <c r="DX198" s="399">
        <v>0.4</v>
      </c>
      <c r="DY198" s="399"/>
      <c r="DZ198" s="400"/>
      <c r="EA198" s="391"/>
      <c r="EB198" s="401">
        <v>3.6</v>
      </c>
      <c r="EC198" s="402">
        <v>2.1</v>
      </c>
      <c r="ED198" s="402"/>
      <c r="EE198" s="403"/>
    </row>
    <row r="199" spans="1:135" x14ac:dyDescent="0.3">
      <c r="A199" s="20">
        <f t="shared" si="4"/>
        <v>70427</v>
      </c>
      <c r="B199" s="456" t="s">
        <v>76</v>
      </c>
      <c r="C199" s="457" t="s">
        <v>51</v>
      </c>
      <c r="D199" s="457" t="s">
        <v>403</v>
      </c>
      <c r="E199" s="457" t="s">
        <v>33</v>
      </c>
      <c r="F199" s="223">
        <v>4.5999999999999996</v>
      </c>
      <c r="G199" s="183"/>
      <c r="H199" s="183"/>
      <c r="I199" s="183"/>
      <c r="J199" s="183"/>
      <c r="K199" s="183"/>
      <c r="L199" s="183"/>
      <c r="M199" s="183"/>
      <c r="N199" s="183"/>
      <c r="O199" s="224"/>
      <c r="P199" s="167">
        <v>0</v>
      </c>
      <c r="Q199" s="223">
        <v>1</v>
      </c>
      <c r="R199" s="225">
        <v>1</v>
      </c>
      <c r="S199" s="225"/>
      <c r="T199" s="168"/>
      <c r="U199" s="168"/>
      <c r="V199" s="168"/>
      <c r="W199" s="166"/>
      <c r="X199" s="183">
        <v>5</v>
      </c>
      <c r="Y199" s="169">
        <v>0</v>
      </c>
      <c r="Z199" s="170"/>
      <c r="AB199" s="223">
        <v>1</v>
      </c>
      <c r="AC199" s="183">
        <v>1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0</v>
      </c>
      <c r="AN199" s="225"/>
      <c r="AO199" s="225"/>
      <c r="AP199" s="168"/>
      <c r="AQ199" s="168"/>
      <c r="AR199" s="168"/>
      <c r="AS199" s="166"/>
      <c r="AT199" s="183">
        <v>0</v>
      </c>
      <c r="AU199" s="169">
        <v>0</v>
      </c>
      <c r="AV199" s="173"/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0</v>
      </c>
      <c r="BY199" s="184"/>
      <c r="CA199" s="185">
        <v>3</v>
      </c>
      <c r="CB199" s="232" t="s">
        <v>424</v>
      </c>
      <c r="CC199" s="187"/>
      <c r="CD199" s="188">
        <v>0.4</v>
      </c>
      <c r="CE199" s="233" t="s">
        <v>426</v>
      </c>
      <c r="CF199" s="190"/>
      <c r="CG199" s="191">
        <v>1.3</v>
      </c>
      <c r="CH199" s="234" t="s">
        <v>426</v>
      </c>
      <c r="CI199" s="190"/>
      <c r="CJ199" s="235">
        <v>2.2000000000000002</v>
      </c>
      <c r="CL199" s="236"/>
      <c r="CM199" s="237"/>
      <c r="CN199" s="238"/>
      <c r="CO199">
        <v>0</v>
      </c>
      <c r="CP199" s="239"/>
      <c r="CQ199" s="240"/>
      <c r="CR199" s="240"/>
      <c r="CS199" s="240"/>
      <c r="CT199" s="241"/>
      <c r="CU199" s="242">
        <v>0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3.3</v>
      </c>
      <c r="DS199" s="397">
        <v>3</v>
      </c>
      <c r="DT199" s="397"/>
      <c r="DU199" s="398"/>
      <c r="DV199" s="391"/>
      <c r="DW199" s="253">
        <v>1.9</v>
      </c>
      <c r="DX199" s="399">
        <v>0.4</v>
      </c>
      <c r="DY199" s="399"/>
      <c r="DZ199" s="400"/>
      <c r="EA199" s="391"/>
      <c r="EB199" s="401">
        <v>2</v>
      </c>
      <c r="EC199" s="402">
        <v>1.3</v>
      </c>
      <c r="ED199" s="402"/>
      <c r="EE199" s="403"/>
    </row>
    <row r="200" spans="1:135" x14ac:dyDescent="0.3">
      <c r="A200" s="20">
        <f t="shared" si="4"/>
        <v>70428</v>
      </c>
      <c r="B200" s="456" t="s">
        <v>404</v>
      </c>
      <c r="C200" s="457" t="s">
        <v>405</v>
      </c>
      <c r="D200" s="457" t="s">
        <v>276</v>
      </c>
      <c r="E200" s="457" t="s">
        <v>406</v>
      </c>
      <c r="F200" s="223">
        <v>5</v>
      </c>
      <c r="G200" s="183"/>
      <c r="H200" s="183"/>
      <c r="I200" s="183"/>
      <c r="J200" s="183"/>
      <c r="K200" s="183"/>
      <c r="L200" s="183"/>
      <c r="M200" s="183"/>
      <c r="N200" s="183"/>
      <c r="O200" s="224"/>
      <c r="P200" s="167">
        <v>0</v>
      </c>
      <c r="Q200" s="223">
        <v>1</v>
      </c>
      <c r="R200" s="225">
        <v>1</v>
      </c>
      <c r="S200" s="225"/>
      <c r="T200" s="168"/>
      <c r="U200" s="168"/>
      <c r="V200" s="168"/>
      <c r="W200" s="166"/>
      <c r="X200" s="183">
        <v>5</v>
      </c>
      <c r="Y200" s="169">
        <v>0</v>
      </c>
      <c r="Z200" s="170"/>
      <c r="AB200" s="223">
        <v>1</v>
      </c>
      <c r="AC200" s="183">
        <v>1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0</v>
      </c>
      <c r="AN200" s="225"/>
      <c r="AO200" s="225"/>
      <c r="AP200" s="168"/>
      <c r="AQ200" s="168"/>
      <c r="AR200" s="168"/>
      <c r="AS200" s="166"/>
      <c r="AT200" s="183">
        <v>0</v>
      </c>
      <c r="AU200" s="169">
        <v>0</v>
      </c>
      <c r="AV200" s="173"/>
      <c r="AX200" s="228"/>
      <c r="AY200" s="229"/>
      <c r="AZ200" s="229"/>
      <c r="BA200" s="229"/>
      <c r="BB200" s="229"/>
      <c r="BC200" s="230"/>
      <c r="BE200" s="231">
        <v>1</v>
      </c>
      <c r="BF200" s="183">
        <v>5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0</v>
      </c>
      <c r="BY200" s="184"/>
      <c r="CA200" s="185">
        <v>3.2</v>
      </c>
      <c r="CB200" s="232" t="s">
        <v>424</v>
      </c>
      <c r="CC200" s="187"/>
      <c r="CD200" s="188">
        <v>0.4</v>
      </c>
      <c r="CE200" s="233" t="s">
        <v>426</v>
      </c>
      <c r="CF200" s="190"/>
      <c r="CG200" s="191">
        <v>3.3</v>
      </c>
      <c r="CH200" s="234" t="s">
        <v>430</v>
      </c>
      <c r="CI200" s="190"/>
      <c r="CJ200" s="235">
        <v>2.7</v>
      </c>
      <c r="CL200" s="236"/>
      <c r="CM200" s="237"/>
      <c r="CN200" s="238"/>
      <c r="CO200">
        <v>0</v>
      </c>
      <c r="CP200" s="239"/>
      <c r="CQ200" s="240"/>
      <c r="CR200" s="240"/>
      <c r="CS200" s="240"/>
      <c r="CT200" s="241"/>
      <c r="CU200" s="242">
        <v>0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3</v>
      </c>
      <c r="DS200" s="397">
        <v>3.2</v>
      </c>
      <c r="DT200" s="397"/>
      <c r="DU200" s="398"/>
      <c r="DV200" s="391"/>
      <c r="DW200" s="253">
        <v>3.1</v>
      </c>
      <c r="DX200" s="399">
        <v>0.4</v>
      </c>
      <c r="DY200" s="399"/>
      <c r="DZ200" s="400"/>
      <c r="EA200" s="391"/>
      <c r="EB200" s="401">
        <v>3.8</v>
      </c>
      <c r="EC200" s="402">
        <v>3.3</v>
      </c>
      <c r="ED200" s="402"/>
      <c r="EE200" s="403"/>
    </row>
    <row r="201" spans="1:135" x14ac:dyDescent="0.3">
      <c r="A201" s="20">
        <f t="shared" si="4"/>
        <v>70429</v>
      </c>
      <c r="B201" s="456" t="s">
        <v>78</v>
      </c>
      <c r="C201" s="457" t="s">
        <v>176</v>
      </c>
      <c r="D201" s="457" t="s">
        <v>39</v>
      </c>
      <c r="E201" s="457">
        <v>0</v>
      </c>
      <c r="F201" s="266">
        <v>5</v>
      </c>
      <c r="G201" s="268"/>
      <c r="H201" s="268"/>
      <c r="I201" s="268"/>
      <c r="J201" s="268"/>
      <c r="K201" s="268"/>
      <c r="L201" s="268"/>
      <c r="M201" s="268"/>
      <c r="N201" s="268"/>
      <c r="O201" s="224"/>
      <c r="P201" s="167">
        <v>0</v>
      </c>
      <c r="Q201" s="266">
        <v>3.5</v>
      </c>
      <c r="R201" s="269">
        <v>3</v>
      </c>
      <c r="S201" s="269"/>
      <c r="T201" s="169"/>
      <c r="U201" s="169"/>
      <c r="V201" s="169"/>
      <c r="W201" s="166"/>
      <c r="X201" s="183">
        <v>5</v>
      </c>
      <c r="Y201" s="169">
        <v>0</v>
      </c>
      <c r="Z201" s="170"/>
      <c r="AB201" s="266">
        <v>5</v>
      </c>
      <c r="AC201" s="268">
        <v>5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0</v>
      </c>
      <c r="AN201" s="269"/>
      <c r="AO201" s="269"/>
      <c r="AP201" s="169"/>
      <c r="AQ201" s="169"/>
      <c r="AR201" s="169"/>
      <c r="AS201" s="166"/>
      <c r="AT201" s="183">
        <v>0</v>
      </c>
      <c r="AU201" s="169">
        <v>0</v>
      </c>
      <c r="AV201" s="173"/>
      <c r="AX201" s="228"/>
      <c r="AY201" s="229"/>
      <c r="AZ201" s="229"/>
      <c r="BA201" s="229"/>
      <c r="BB201" s="229"/>
      <c r="BC201" s="230"/>
      <c r="BE201" s="270">
        <v>5</v>
      </c>
      <c r="BF201" s="268">
        <v>5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5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0</v>
      </c>
      <c r="BY201" s="184"/>
      <c r="CA201" s="185">
        <v>4.2</v>
      </c>
      <c r="CB201" s="232" t="s">
        <v>425</v>
      </c>
      <c r="CC201" s="187"/>
      <c r="CD201" s="188">
        <v>2</v>
      </c>
      <c r="CE201" s="233" t="s">
        <v>426</v>
      </c>
      <c r="CF201" s="190"/>
      <c r="CG201" s="191">
        <v>4.5</v>
      </c>
      <c r="CH201" s="234" t="s">
        <v>425</v>
      </c>
      <c r="CI201" s="190"/>
      <c r="CJ201" s="235">
        <v>3.8</v>
      </c>
      <c r="CL201" s="236"/>
      <c r="CM201" s="237"/>
      <c r="CN201" s="238"/>
      <c r="CO201">
        <v>0</v>
      </c>
      <c r="CP201" s="239"/>
      <c r="CQ201" s="240"/>
      <c r="CR201" s="240"/>
      <c r="CS201" s="240"/>
      <c r="CT201" s="241"/>
      <c r="CU201" s="242">
        <v>0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3.1</v>
      </c>
      <c r="DS201" s="397">
        <v>4.2</v>
      </c>
      <c r="DT201" s="397"/>
      <c r="DU201" s="398"/>
      <c r="DV201" s="391"/>
      <c r="DW201" s="253">
        <v>1.4</v>
      </c>
      <c r="DX201" s="399">
        <v>2</v>
      </c>
      <c r="DY201" s="399"/>
      <c r="DZ201" s="400"/>
      <c r="EA201" s="391"/>
      <c r="EB201" s="401">
        <v>1.4</v>
      </c>
      <c r="EC201" s="402">
        <v>4.5</v>
      </c>
      <c r="ED201" s="402"/>
      <c r="EE201" s="403"/>
    </row>
    <row r="202" spans="1:135" x14ac:dyDescent="0.3">
      <c r="A202" s="20">
        <f t="shared" si="4"/>
        <v>70430</v>
      </c>
      <c r="B202" s="456" t="s">
        <v>35</v>
      </c>
      <c r="C202" s="457" t="s">
        <v>350</v>
      </c>
      <c r="D202" s="457" t="s">
        <v>56</v>
      </c>
      <c r="E202" s="457" t="s">
        <v>407</v>
      </c>
      <c r="F202" s="223">
        <v>5</v>
      </c>
      <c r="G202" s="183"/>
      <c r="H202" s="183"/>
      <c r="I202" s="183"/>
      <c r="J202" s="183"/>
      <c r="K202" s="183"/>
      <c r="L202" s="183"/>
      <c r="M202" s="183"/>
      <c r="N202" s="183"/>
      <c r="O202" s="224"/>
      <c r="P202" s="167">
        <v>0</v>
      </c>
      <c r="Q202" s="223">
        <v>1</v>
      </c>
      <c r="R202" s="225">
        <v>1</v>
      </c>
      <c r="S202" s="225"/>
      <c r="T202" s="168"/>
      <c r="U202" s="168"/>
      <c r="V202" s="168"/>
      <c r="W202" s="166"/>
      <c r="X202" s="183">
        <v>5</v>
      </c>
      <c r="Y202" s="169">
        <v>0</v>
      </c>
      <c r="Z202" s="170"/>
      <c r="AB202" s="223">
        <v>5</v>
      </c>
      <c r="AC202" s="183">
        <v>5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0</v>
      </c>
      <c r="AN202" s="225"/>
      <c r="AO202" s="225"/>
      <c r="AP202" s="168"/>
      <c r="AQ202" s="168"/>
      <c r="AR202" s="168"/>
      <c r="AS202" s="166"/>
      <c r="AT202" s="183">
        <v>0</v>
      </c>
      <c r="AU202" s="169">
        <v>0</v>
      </c>
      <c r="AV202" s="173"/>
      <c r="AX202" s="228"/>
      <c r="AY202" s="229"/>
      <c r="AZ202" s="229"/>
      <c r="BA202" s="229"/>
      <c r="BB202" s="229"/>
      <c r="BC202" s="230"/>
      <c r="BE202" s="231">
        <v>5</v>
      </c>
      <c r="BF202" s="183">
        <v>5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/>
      <c r="BR202" s="225"/>
      <c r="BS202" s="168"/>
      <c r="BT202" s="168"/>
      <c r="BU202" s="168"/>
      <c r="BV202" s="166"/>
      <c r="BW202" s="183">
        <v>5</v>
      </c>
      <c r="BX202" s="169">
        <v>0</v>
      </c>
      <c r="BY202" s="184"/>
      <c r="CA202" s="185">
        <v>3.2</v>
      </c>
      <c r="CB202" s="232" t="s">
        <v>424</v>
      </c>
      <c r="CC202" s="187"/>
      <c r="CD202" s="188">
        <v>2</v>
      </c>
      <c r="CE202" s="233" t="s">
        <v>426</v>
      </c>
      <c r="CF202" s="190"/>
      <c r="CG202" s="191">
        <v>2.9</v>
      </c>
      <c r="CH202" s="234" t="s">
        <v>426</v>
      </c>
      <c r="CI202" s="190"/>
      <c r="CJ202" s="235">
        <v>2.9</v>
      </c>
      <c r="CL202" s="236"/>
      <c r="CM202" s="237"/>
      <c r="CN202" s="238"/>
      <c r="CO202">
        <v>0</v>
      </c>
      <c r="CP202" s="239"/>
      <c r="CQ202" s="240"/>
      <c r="CR202" s="240"/>
      <c r="CS202" s="240"/>
      <c r="CT202" s="241"/>
      <c r="CU202" s="242">
        <v>0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3.2</v>
      </c>
      <c r="DT202" s="397"/>
      <c r="DU202" s="398"/>
      <c r="DV202" s="391"/>
      <c r="DW202" s="253">
        <v>2.2999999999999998</v>
      </c>
      <c r="DX202" s="399">
        <v>2</v>
      </c>
      <c r="DY202" s="399"/>
      <c r="DZ202" s="400"/>
      <c r="EA202" s="391"/>
      <c r="EB202" s="401">
        <v>2.9</v>
      </c>
      <c r="EC202" s="402">
        <v>2.9</v>
      </c>
      <c r="ED202" s="402"/>
      <c r="EE202" s="403"/>
    </row>
    <row r="203" spans="1:135" x14ac:dyDescent="0.3">
      <c r="A203" s="20">
        <f t="shared" si="4"/>
        <v>70431</v>
      </c>
      <c r="B203" s="456" t="s">
        <v>408</v>
      </c>
      <c r="C203" s="457" t="s">
        <v>409</v>
      </c>
      <c r="D203" s="457" t="s">
        <v>410</v>
      </c>
      <c r="E203" s="457" t="s">
        <v>26</v>
      </c>
      <c r="F203" s="223">
        <v>5</v>
      </c>
      <c r="G203" s="183"/>
      <c r="H203" s="183"/>
      <c r="I203" s="183"/>
      <c r="J203" s="183"/>
      <c r="K203" s="183"/>
      <c r="L203" s="183"/>
      <c r="M203" s="183"/>
      <c r="N203" s="183"/>
      <c r="O203" s="224"/>
      <c r="P203" s="167">
        <v>0</v>
      </c>
      <c r="Q203" s="223">
        <v>1</v>
      </c>
      <c r="R203" s="225">
        <v>2.5</v>
      </c>
      <c r="S203" s="225"/>
      <c r="T203" s="168"/>
      <c r="U203" s="168"/>
      <c r="V203" s="168"/>
      <c r="W203" s="166"/>
      <c r="X203" s="183">
        <v>5</v>
      </c>
      <c r="Y203" s="169">
        <v>0</v>
      </c>
      <c r="Z203" s="170"/>
      <c r="AB203" s="223">
        <v>1</v>
      </c>
      <c r="AC203" s="183">
        <v>1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0</v>
      </c>
      <c r="AN203" s="225"/>
      <c r="AO203" s="225"/>
      <c r="AP203" s="168"/>
      <c r="AQ203" s="168"/>
      <c r="AR203" s="168"/>
      <c r="AS203" s="166"/>
      <c r="AT203" s="183">
        <v>0</v>
      </c>
      <c r="AU203" s="169">
        <v>0</v>
      </c>
      <c r="AV203" s="173"/>
      <c r="AX203" s="228"/>
      <c r="AY203" s="229"/>
      <c r="AZ203" s="229"/>
      <c r="BA203" s="229"/>
      <c r="BB203" s="229"/>
      <c r="BC203" s="230"/>
      <c r="BE203" s="231">
        <v>1</v>
      </c>
      <c r="BF203" s="183">
        <v>1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1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0</v>
      </c>
      <c r="BY203" s="184"/>
      <c r="CA203" s="185">
        <v>3.5</v>
      </c>
      <c r="CB203" s="232" t="s">
        <v>424</v>
      </c>
      <c r="CC203" s="187"/>
      <c r="CD203" s="188">
        <v>0.4</v>
      </c>
      <c r="CE203" s="233" t="s">
        <v>426</v>
      </c>
      <c r="CF203" s="190"/>
      <c r="CG203" s="191">
        <v>1.3</v>
      </c>
      <c r="CH203" s="234" t="s">
        <v>426</v>
      </c>
      <c r="CI203" s="190"/>
      <c r="CJ203" s="235">
        <v>2.5</v>
      </c>
      <c r="CL203" s="236"/>
      <c r="CM203" s="237"/>
      <c r="CN203" s="238"/>
      <c r="CO203">
        <v>0</v>
      </c>
      <c r="CP203" s="239"/>
      <c r="CQ203" s="240"/>
      <c r="CR203" s="240"/>
      <c r="CS203" s="240"/>
      <c r="CT203" s="241"/>
      <c r="CU203" s="242">
        <v>0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2.7</v>
      </c>
      <c r="DS203" s="397">
        <v>3.5</v>
      </c>
      <c r="DT203" s="397"/>
      <c r="DU203" s="398"/>
      <c r="DV203" s="391"/>
      <c r="DW203" s="253">
        <v>1.9</v>
      </c>
      <c r="DX203" s="399">
        <v>0.4</v>
      </c>
      <c r="DY203" s="399"/>
      <c r="DZ203" s="400"/>
      <c r="EA203" s="391"/>
      <c r="EB203" s="401">
        <v>1.7</v>
      </c>
      <c r="EC203" s="402">
        <v>1.3</v>
      </c>
      <c r="ED203" s="402"/>
      <c r="EE203" s="403"/>
    </row>
    <row r="204" spans="1:135" x14ac:dyDescent="0.3">
      <c r="A204" s="20">
        <f t="shared" si="4"/>
        <v>70432</v>
      </c>
      <c r="B204" s="456" t="s">
        <v>27</v>
      </c>
      <c r="C204" s="457" t="s">
        <v>136</v>
      </c>
      <c r="D204" s="457" t="s">
        <v>411</v>
      </c>
      <c r="E204" s="457">
        <v>0</v>
      </c>
      <c r="F204" s="266">
        <v>1</v>
      </c>
      <c r="G204" s="268"/>
      <c r="H204" s="268"/>
      <c r="I204" s="268"/>
      <c r="J204" s="268"/>
      <c r="K204" s="268"/>
      <c r="L204" s="268"/>
      <c r="M204" s="268"/>
      <c r="N204" s="268"/>
      <c r="O204" s="224"/>
      <c r="P204" s="167">
        <v>0</v>
      </c>
      <c r="Q204" s="266">
        <v>1</v>
      </c>
      <c r="R204" s="269">
        <v>1</v>
      </c>
      <c r="S204" s="269"/>
      <c r="T204" s="169"/>
      <c r="U204" s="169"/>
      <c r="V204" s="169"/>
      <c r="W204" s="166"/>
      <c r="X204" s="183">
        <v>5</v>
      </c>
      <c r="Y204" s="169">
        <v>0</v>
      </c>
      <c r="Z204" s="170"/>
      <c r="AB204" s="266">
        <v>1</v>
      </c>
      <c r="AC204" s="268">
        <v>1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0</v>
      </c>
      <c r="AN204" s="269"/>
      <c r="AO204" s="269"/>
      <c r="AP204" s="169"/>
      <c r="AQ204" s="169"/>
      <c r="AR204" s="169"/>
      <c r="AS204" s="166"/>
      <c r="AT204" s="183">
        <v>0</v>
      </c>
      <c r="AU204" s="169">
        <v>0</v>
      </c>
      <c r="AV204" s="173"/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/>
      <c r="BR204" s="269"/>
      <c r="BS204" s="169"/>
      <c r="BT204" s="169"/>
      <c r="BU204" s="169"/>
      <c r="BV204" s="166"/>
      <c r="BW204" s="183">
        <v>5</v>
      </c>
      <c r="BX204" s="169">
        <v>0</v>
      </c>
      <c r="BY204" s="184"/>
      <c r="CA204" s="185">
        <v>1.4</v>
      </c>
      <c r="CB204" s="232" t="s">
        <v>426</v>
      </c>
      <c r="CC204" s="187"/>
      <c r="CD204" s="188">
        <v>0.4</v>
      </c>
      <c r="CE204" s="233" t="s">
        <v>426</v>
      </c>
      <c r="CF204" s="190"/>
      <c r="CG204" s="191">
        <v>1.3</v>
      </c>
      <c r="CH204" s="234" t="s">
        <v>426</v>
      </c>
      <c r="CI204" s="190"/>
      <c r="CJ204" s="235">
        <v>1.2</v>
      </c>
      <c r="CL204" s="236"/>
      <c r="CM204" s="237"/>
      <c r="CN204" s="238"/>
      <c r="CO204">
        <v>0</v>
      </c>
      <c r="CP204" s="239"/>
      <c r="CQ204" s="240"/>
      <c r="CR204" s="240"/>
      <c r="CS204" s="240"/>
      <c r="CT204" s="241"/>
      <c r="CU204" s="242">
        <v>0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2.8</v>
      </c>
      <c r="DS204" s="397">
        <v>1.4</v>
      </c>
      <c r="DT204" s="397"/>
      <c r="DU204" s="398"/>
      <c r="DV204" s="391"/>
      <c r="DW204" s="253">
        <v>3.8</v>
      </c>
      <c r="DX204" s="399">
        <v>0.4</v>
      </c>
      <c r="DY204" s="399"/>
      <c r="DZ204" s="400"/>
      <c r="EA204" s="391"/>
      <c r="EB204" s="401">
        <v>3.7</v>
      </c>
      <c r="EC204" s="402">
        <v>1.3</v>
      </c>
      <c r="ED204" s="402"/>
      <c r="EE204" s="403"/>
    </row>
    <row r="205" spans="1:135" x14ac:dyDescent="0.3">
      <c r="A205" s="20">
        <f t="shared" si="4"/>
        <v>70433</v>
      </c>
      <c r="B205" s="456" t="s">
        <v>74</v>
      </c>
      <c r="C205" s="457" t="s">
        <v>176</v>
      </c>
      <c r="D205" s="457" t="s">
        <v>113</v>
      </c>
      <c r="E205" s="457">
        <v>0</v>
      </c>
      <c r="F205" s="223">
        <v>3.4</v>
      </c>
      <c r="G205" s="183"/>
      <c r="H205" s="183"/>
      <c r="I205" s="183"/>
      <c r="J205" s="183"/>
      <c r="K205" s="183"/>
      <c r="L205" s="183"/>
      <c r="M205" s="183"/>
      <c r="N205" s="183"/>
      <c r="O205" s="224"/>
      <c r="P205" s="167">
        <v>0</v>
      </c>
      <c r="Q205" s="223">
        <v>1</v>
      </c>
      <c r="R205" s="225">
        <v>1</v>
      </c>
      <c r="S205" s="225"/>
      <c r="T205" s="168"/>
      <c r="U205" s="168"/>
      <c r="V205" s="168"/>
      <c r="W205" s="166"/>
      <c r="X205" s="183">
        <v>5</v>
      </c>
      <c r="Y205" s="169">
        <v>0</v>
      </c>
      <c r="Z205" s="170"/>
      <c r="AB205" s="223">
        <v>1</v>
      </c>
      <c r="AC205" s="183">
        <v>1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0</v>
      </c>
      <c r="AN205" s="225"/>
      <c r="AO205" s="225"/>
      <c r="AP205" s="168"/>
      <c r="AQ205" s="168"/>
      <c r="AR205" s="168"/>
      <c r="AS205" s="166"/>
      <c r="AT205" s="183">
        <v>0</v>
      </c>
      <c r="AU205" s="169">
        <v>0</v>
      </c>
      <c r="AV205" s="173"/>
      <c r="AX205" s="228"/>
      <c r="AY205" s="229"/>
      <c r="AZ205" s="229"/>
      <c r="BA205" s="229"/>
      <c r="BB205" s="229"/>
      <c r="BC205" s="230"/>
      <c r="BE205" s="231">
        <v>1</v>
      </c>
      <c r="BF205" s="183">
        <v>1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/>
      <c r="BR205" s="225"/>
      <c r="BS205" s="168"/>
      <c r="BT205" s="168"/>
      <c r="BU205" s="168"/>
      <c r="BV205" s="166"/>
      <c r="BW205" s="183">
        <v>5</v>
      </c>
      <c r="BX205" s="169">
        <v>0</v>
      </c>
      <c r="BY205" s="184"/>
      <c r="CA205" s="185">
        <v>2.5</v>
      </c>
      <c r="CB205" s="232" t="s">
        <v>426</v>
      </c>
      <c r="CC205" s="187"/>
      <c r="CD205" s="188">
        <v>0.4</v>
      </c>
      <c r="CE205" s="233" t="s">
        <v>426</v>
      </c>
      <c r="CF205" s="190"/>
      <c r="CG205" s="191">
        <v>1.3</v>
      </c>
      <c r="CH205" s="234" t="s">
        <v>426</v>
      </c>
      <c r="CI205" s="190"/>
      <c r="CJ205" s="235">
        <v>1.8</v>
      </c>
      <c r="CL205" s="236"/>
      <c r="CM205" s="237"/>
      <c r="CN205" s="238"/>
      <c r="CO205">
        <v>0</v>
      </c>
      <c r="CP205" s="239"/>
      <c r="CQ205" s="240"/>
      <c r="CR205" s="240"/>
      <c r="CS205" s="240"/>
      <c r="CT205" s="241"/>
      <c r="CU205" s="242">
        <v>0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2.7</v>
      </c>
      <c r="DS205" s="397">
        <v>2.5</v>
      </c>
      <c r="DT205" s="397"/>
      <c r="DU205" s="398"/>
      <c r="DV205" s="391"/>
      <c r="DW205" s="253">
        <v>1.9</v>
      </c>
      <c r="DX205" s="399">
        <v>0.4</v>
      </c>
      <c r="DY205" s="399"/>
      <c r="DZ205" s="400"/>
      <c r="EA205" s="391"/>
      <c r="EB205" s="401">
        <v>3.1</v>
      </c>
      <c r="EC205" s="402">
        <v>1.3</v>
      </c>
      <c r="ED205" s="402"/>
      <c r="EE205" s="403"/>
    </row>
    <row r="206" spans="1:135" x14ac:dyDescent="0.3">
      <c r="A206" s="20">
        <f t="shared" si="4"/>
        <v>70434</v>
      </c>
      <c r="B206" s="456" t="s">
        <v>136</v>
      </c>
      <c r="C206" s="457" t="s">
        <v>117</v>
      </c>
      <c r="D206" s="457" t="s">
        <v>54</v>
      </c>
      <c r="E206" s="457">
        <v>0</v>
      </c>
      <c r="F206" s="223">
        <v>5</v>
      </c>
      <c r="G206" s="183"/>
      <c r="H206" s="183"/>
      <c r="I206" s="183"/>
      <c r="J206" s="183"/>
      <c r="K206" s="183"/>
      <c r="L206" s="183"/>
      <c r="M206" s="183"/>
      <c r="N206" s="183"/>
      <c r="O206" s="224"/>
      <c r="P206" s="167">
        <v>0</v>
      </c>
      <c r="Q206" s="223">
        <v>1</v>
      </c>
      <c r="R206" s="225">
        <v>1</v>
      </c>
      <c r="S206" s="225"/>
      <c r="T206" s="168"/>
      <c r="U206" s="168"/>
      <c r="V206" s="168"/>
      <c r="W206" s="166"/>
      <c r="X206" s="183">
        <v>5</v>
      </c>
      <c r="Y206" s="169">
        <v>0</v>
      </c>
      <c r="Z206" s="170"/>
      <c r="AB206" s="223">
        <v>1</v>
      </c>
      <c r="AC206" s="183">
        <v>1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0</v>
      </c>
      <c r="AN206" s="225"/>
      <c r="AO206" s="225"/>
      <c r="AP206" s="168"/>
      <c r="AQ206" s="168"/>
      <c r="AR206" s="168"/>
      <c r="AS206" s="166"/>
      <c r="AT206" s="183">
        <v>0</v>
      </c>
      <c r="AU206" s="169">
        <v>0</v>
      </c>
      <c r="AV206" s="173"/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/>
      <c r="BR206" s="225"/>
      <c r="BS206" s="168"/>
      <c r="BT206" s="168"/>
      <c r="BU206" s="168"/>
      <c r="BV206" s="166"/>
      <c r="BW206" s="183">
        <v>5</v>
      </c>
      <c r="BX206" s="169">
        <v>0</v>
      </c>
      <c r="BY206" s="184"/>
      <c r="CA206" s="185">
        <v>3.2</v>
      </c>
      <c r="CB206" s="232" t="s">
        <v>424</v>
      </c>
      <c r="CC206" s="187"/>
      <c r="CD206" s="188">
        <v>0.4</v>
      </c>
      <c r="CE206" s="233" t="s">
        <v>426</v>
      </c>
      <c r="CF206" s="190"/>
      <c r="CG206" s="191">
        <v>1.3</v>
      </c>
      <c r="CH206" s="234" t="s">
        <v>426</v>
      </c>
      <c r="CI206" s="190"/>
      <c r="CJ206" s="235">
        <v>2.2999999999999998</v>
      </c>
      <c r="CL206" s="236"/>
      <c r="CM206" s="237"/>
      <c r="CN206" s="238"/>
      <c r="CO206">
        <v>0</v>
      </c>
      <c r="CP206" s="239"/>
      <c r="CQ206" s="240"/>
      <c r="CR206" s="240"/>
      <c r="CS206" s="240"/>
      <c r="CT206" s="241"/>
      <c r="CU206" s="242">
        <v>0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2.5</v>
      </c>
      <c r="DS206" s="397">
        <v>3.2</v>
      </c>
      <c r="DT206" s="397"/>
      <c r="DU206" s="398"/>
      <c r="DV206" s="391"/>
      <c r="DW206" s="253">
        <v>1.4</v>
      </c>
      <c r="DX206" s="399">
        <v>0.4</v>
      </c>
      <c r="DY206" s="399"/>
      <c r="DZ206" s="400"/>
      <c r="EA206" s="391"/>
      <c r="EB206" s="401">
        <v>1.4</v>
      </c>
      <c r="EC206" s="402">
        <v>1.3</v>
      </c>
      <c r="ED206" s="402"/>
      <c r="EE206" s="403"/>
    </row>
    <row r="207" spans="1:135" x14ac:dyDescent="0.3">
      <c r="A207" s="20">
        <f t="shared" si="4"/>
        <v>70435</v>
      </c>
      <c r="B207" s="456" t="s">
        <v>123</v>
      </c>
      <c r="C207" s="457" t="s">
        <v>386</v>
      </c>
      <c r="D207" s="457" t="s">
        <v>412</v>
      </c>
      <c r="E207" s="457" t="s">
        <v>84</v>
      </c>
      <c r="F207" s="223">
        <v>5</v>
      </c>
      <c r="G207" s="183"/>
      <c r="H207" s="183"/>
      <c r="I207" s="183"/>
      <c r="J207" s="183"/>
      <c r="K207" s="183"/>
      <c r="L207" s="183"/>
      <c r="M207" s="183"/>
      <c r="N207" s="183"/>
      <c r="O207" s="224"/>
      <c r="P207" s="167">
        <v>0</v>
      </c>
      <c r="Q207" s="223">
        <v>3.5</v>
      </c>
      <c r="R207" s="225">
        <v>4</v>
      </c>
      <c r="S207" s="225"/>
      <c r="T207" s="168"/>
      <c r="U207" s="168"/>
      <c r="V207" s="168"/>
      <c r="W207" s="166"/>
      <c r="X207" s="183">
        <v>5</v>
      </c>
      <c r="Y207" s="169">
        <v>0</v>
      </c>
      <c r="Z207" s="170"/>
      <c r="AB207" s="223">
        <v>5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0</v>
      </c>
      <c r="AN207" s="225"/>
      <c r="AO207" s="225"/>
      <c r="AP207" s="168"/>
      <c r="AQ207" s="168"/>
      <c r="AR207" s="168"/>
      <c r="AS207" s="166"/>
      <c r="AT207" s="183">
        <v>0</v>
      </c>
      <c r="AU207" s="169">
        <v>0</v>
      </c>
      <c r="AV207" s="173"/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0</v>
      </c>
      <c r="BY207" s="184"/>
      <c r="CA207" s="185">
        <v>4.4000000000000004</v>
      </c>
      <c r="CB207" s="232" t="s">
        <v>425</v>
      </c>
      <c r="CC207" s="187"/>
      <c r="CD207" s="188">
        <v>2</v>
      </c>
      <c r="CE207" s="233" t="s">
        <v>426</v>
      </c>
      <c r="CF207" s="190"/>
      <c r="CG207" s="191">
        <v>4.5</v>
      </c>
      <c r="CH207" s="234" t="s">
        <v>425</v>
      </c>
      <c r="CI207" s="190"/>
      <c r="CJ207" s="235">
        <v>4</v>
      </c>
      <c r="CL207" s="236"/>
      <c r="CM207" s="237"/>
      <c r="CN207" s="238"/>
      <c r="CO207">
        <v>0</v>
      </c>
      <c r="CP207" s="239"/>
      <c r="CQ207" s="240"/>
      <c r="CR207" s="240"/>
      <c r="CS207" s="240"/>
      <c r="CT207" s="241"/>
      <c r="CU207" s="242">
        <v>0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4.7</v>
      </c>
      <c r="DS207" s="397">
        <v>4.4000000000000004</v>
      </c>
      <c r="DT207" s="397"/>
      <c r="DU207" s="398"/>
      <c r="DV207" s="391"/>
      <c r="DW207" s="253">
        <v>5</v>
      </c>
      <c r="DX207" s="399">
        <v>2</v>
      </c>
      <c r="DY207" s="399"/>
      <c r="DZ207" s="400"/>
      <c r="EA207" s="391"/>
      <c r="EB207" s="401">
        <v>5</v>
      </c>
      <c r="EC207" s="402">
        <v>4.5</v>
      </c>
      <c r="ED207" s="402"/>
      <c r="EE207" s="403"/>
    </row>
    <row r="208" spans="1:135" x14ac:dyDescent="0.3">
      <c r="A208" s="20">
        <f t="shared" si="4"/>
        <v>70436</v>
      </c>
      <c r="B208" s="456" t="s">
        <v>413</v>
      </c>
      <c r="C208" s="457" t="s">
        <v>135</v>
      </c>
      <c r="D208" s="457" t="s">
        <v>108</v>
      </c>
      <c r="E208" s="457" t="s">
        <v>170</v>
      </c>
      <c r="F208" s="223">
        <v>1</v>
      </c>
      <c r="G208" s="183"/>
      <c r="H208" s="183"/>
      <c r="I208" s="183"/>
      <c r="J208" s="183"/>
      <c r="K208" s="183"/>
      <c r="L208" s="183"/>
      <c r="M208" s="183"/>
      <c r="N208" s="183"/>
      <c r="O208" s="224"/>
      <c r="P208" s="167">
        <v>0</v>
      </c>
      <c r="Q208" s="223">
        <v>1</v>
      </c>
      <c r="R208" s="225">
        <v>1</v>
      </c>
      <c r="S208" s="225"/>
      <c r="T208" s="168"/>
      <c r="U208" s="168"/>
      <c r="V208" s="168"/>
      <c r="W208" s="166"/>
      <c r="X208" s="183">
        <v>5</v>
      </c>
      <c r="Y208" s="169">
        <v>0</v>
      </c>
      <c r="Z208" s="170"/>
      <c r="AB208" s="223">
        <v>1</v>
      </c>
      <c r="AC208" s="183">
        <v>1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0</v>
      </c>
      <c r="AN208" s="225"/>
      <c r="AO208" s="225"/>
      <c r="AP208" s="168"/>
      <c r="AQ208" s="168"/>
      <c r="AR208" s="168"/>
      <c r="AS208" s="166"/>
      <c r="AT208" s="183">
        <v>0</v>
      </c>
      <c r="AU208" s="169">
        <v>0</v>
      </c>
      <c r="AV208" s="173"/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/>
      <c r="BR208" s="225"/>
      <c r="BS208" s="168"/>
      <c r="BT208" s="168"/>
      <c r="BU208" s="168"/>
      <c r="BV208" s="166"/>
      <c r="BW208" s="183">
        <v>5</v>
      </c>
      <c r="BX208" s="169">
        <v>0</v>
      </c>
      <c r="BY208" s="184"/>
      <c r="CA208" s="185">
        <v>1.4</v>
      </c>
      <c r="CB208" s="232" t="s">
        <v>426</v>
      </c>
      <c r="CC208" s="187"/>
      <c r="CD208" s="188">
        <v>0.4</v>
      </c>
      <c r="CE208" s="233" t="s">
        <v>426</v>
      </c>
      <c r="CF208" s="190"/>
      <c r="CG208" s="191">
        <v>1.3</v>
      </c>
      <c r="CH208" s="234" t="s">
        <v>426</v>
      </c>
      <c r="CI208" s="190"/>
      <c r="CJ208" s="235">
        <v>1.2</v>
      </c>
      <c r="CL208" s="236"/>
      <c r="CM208" s="237"/>
      <c r="CN208" s="238"/>
      <c r="CO208">
        <v>0</v>
      </c>
      <c r="CP208" s="239"/>
      <c r="CQ208" s="240"/>
      <c r="CR208" s="240"/>
      <c r="CS208" s="240"/>
      <c r="CT208" s="241"/>
      <c r="CU208" s="242">
        <v>0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/>
      <c r="DU208" s="398"/>
      <c r="DV208" s="391"/>
      <c r="DW208" s="253">
        <v>1.4</v>
      </c>
      <c r="DX208" s="399">
        <v>0.4</v>
      </c>
      <c r="DY208" s="399"/>
      <c r="DZ208" s="400"/>
      <c r="EA208" s="391"/>
      <c r="EB208" s="401">
        <v>2</v>
      </c>
      <c r="EC208" s="402">
        <v>1.3</v>
      </c>
      <c r="ED208" s="402"/>
      <c r="EE208" s="403"/>
    </row>
    <row r="209" spans="1:135" x14ac:dyDescent="0.3">
      <c r="A209" s="20">
        <f t="shared" si="4"/>
        <v>70437</v>
      </c>
      <c r="B209" s="456" t="s">
        <v>414</v>
      </c>
      <c r="C209" s="457" t="s">
        <v>284</v>
      </c>
      <c r="D209" s="457" t="s">
        <v>415</v>
      </c>
      <c r="E209" s="457" t="s">
        <v>143</v>
      </c>
      <c r="F209" s="223">
        <v>1</v>
      </c>
      <c r="G209" s="183"/>
      <c r="H209" s="183"/>
      <c r="I209" s="183"/>
      <c r="J209" s="183"/>
      <c r="K209" s="183"/>
      <c r="L209" s="183"/>
      <c r="M209" s="183"/>
      <c r="N209" s="183"/>
      <c r="O209" s="224"/>
      <c r="P209" s="167">
        <v>0</v>
      </c>
      <c r="Q209" s="223">
        <v>1</v>
      </c>
      <c r="R209" s="225">
        <v>1</v>
      </c>
      <c r="S209" s="225"/>
      <c r="T209" s="168"/>
      <c r="U209" s="168"/>
      <c r="V209" s="168"/>
      <c r="W209" s="166"/>
      <c r="X209" s="183">
        <v>5</v>
      </c>
      <c r="Y209" s="169">
        <v>0</v>
      </c>
      <c r="Z209" s="170"/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0</v>
      </c>
      <c r="AN209" s="225"/>
      <c r="AO209" s="225"/>
      <c r="AP209" s="168"/>
      <c r="AQ209" s="168"/>
      <c r="AR209" s="168"/>
      <c r="AS209" s="166"/>
      <c r="AT209" s="183">
        <v>0</v>
      </c>
      <c r="AU209" s="169">
        <v>0</v>
      </c>
      <c r="AV209" s="173"/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/>
      <c r="BR209" s="225"/>
      <c r="BS209" s="168"/>
      <c r="BT209" s="168"/>
      <c r="BU209" s="168"/>
      <c r="BV209" s="166"/>
      <c r="BW209" s="183">
        <v>5</v>
      </c>
      <c r="BX209" s="169">
        <v>0</v>
      </c>
      <c r="BY209" s="184"/>
      <c r="CA209" s="185">
        <v>1.4</v>
      </c>
      <c r="CB209" s="232" t="s">
        <v>426</v>
      </c>
      <c r="CC209" s="187"/>
      <c r="CD209" s="188">
        <v>0.4</v>
      </c>
      <c r="CE209" s="233" t="s">
        <v>426</v>
      </c>
      <c r="CF209" s="190"/>
      <c r="CG209" s="191">
        <v>1.3</v>
      </c>
      <c r="CH209" s="234" t="s">
        <v>426</v>
      </c>
      <c r="CI209" s="190"/>
      <c r="CJ209" s="235">
        <v>1.2</v>
      </c>
      <c r="CL209" s="236"/>
      <c r="CM209" s="237"/>
      <c r="CN209" s="238"/>
      <c r="CO209">
        <v>0</v>
      </c>
      <c r="CP209" s="239"/>
      <c r="CQ209" s="240"/>
      <c r="CR209" s="240"/>
      <c r="CS209" s="240"/>
      <c r="CT209" s="241"/>
      <c r="CU209" s="242">
        <v>0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1.9</v>
      </c>
      <c r="DS209" s="397">
        <v>1.4</v>
      </c>
      <c r="DT209" s="397"/>
      <c r="DU209" s="398"/>
      <c r="DV209" s="391"/>
      <c r="DW209" s="253">
        <v>1.4</v>
      </c>
      <c r="DX209" s="399">
        <v>0.4</v>
      </c>
      <c r="DY209" s="399"/>
      <c r="DZ209" s="400"/>
      <c r="EA209" s="391"/>
      <c r="EB209" s="401">
        <v>1.4</v>
      </c>
      <c r="EC209" s="402">
        <v>1.3</v>
      </c>
      <c r="ED209" s="402"/>
      <c r="EE209" s="403"/>
    </row>
    <row r="210" spans="1:135" x14ac:dyDescent="0.3">
      <c r="A210" s="20">
        <f t="shared" si="4"/>
        <v>70438</v>
      </c>
      <c r="B210" s="456" t="s">
        <v>41</v>
      </c>
      <c r="C210" s="457" t="s">
        <v>78</v>
      </c>
      <c r="D210" s="457" t="s">
        <v>67</v>
      </c>
      <c r="E210" s="457">
        <v>0</v>
      </c>
      <c r="F210" s="223">
        <v>1</v>
      </c>
      <c r="G210" s="183"/>
      <c r="H210" s="183"/>
      <c r="I210" s="183"/>
      <c r="J210" s="183"/>
      <c r="K210" s="183"/>
      <c r="L210" s="183"/>
      <c r="M210" s="183"/>
      <c r="N210" s="183"/>
      <c r="O210" s="224"/>
      <c r="P210" s="167">
        <v>0</v>
      </c>
      <c r="Q210" s="223">
        <v>1</v>
      </c>
      <c r="R210" s="225">
        <v>1</v>
      </c>
      <c r="S210" s="225"/>
      <c r="T210" s="168"/>
      <c r="U210" s="168"/>
      <c r="V210" s="168"/>
      <c r="W210" s="166"/>
      <c r="X210" s="183">
        <v>5</v>
      </c>
      <c r="Y210" s="169">
        <v>0</v>
      </c>
      <c r="Z210" s="170"/>
      <c r="AB210" s="223">
        <v>1</v>
      </c>
      <c r="AC210" s="183">
        <v>1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0</v>
      </c>
      <c r="AN210" s="225"/>
      <c r="AO210" s="225"/>
      <c r="AP210" s="168"/>
      <c r="AQ210" s="168"/>
      <c r="AR210" s="168"/>
      <c r="AS210" s="166"/>
      <c r="AT210" s="183">
        <v>0</v>
      </c>
      <c r="AU210" s="169">
        <v>0</v>
      </c>
      <c r="AV210" s="173"/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/>
      <c r="BR210" s="225"/>
      <c r="BS210" s="168"/>
      <c r="BT210" s="168"/>
      <c r="BU210" s="168"/>
      <c r="BV210" s="166"/>
      <c r="BW210" s="183">
        <v>5</v>
      </c>
      <c r="BX210" s="169">
        <v>0</v>
      </c>
      <c r="BY210" s="184"/>
      <c r="CA210" s="185">
        <v>1.4</v>
      </c>
      <c r="CB210" s="232" t="s">
        <v>426</v>
      </c>
      <c r="CC210" s="187"/>
      <c r="CD210" s="188">
        <v>0.4</v>
      </c>
      <c r="CE210" s="233" t="s">
        <v>426</v>
      </c>
      <c r="CF210" s="190"/>
      <c r="CG210" s="191">
        <v>1.3</v>
      </c>
      <c r="CH210" s="234" t="s">
        <v>426</v>
      </c>
      <c r="CI210" s="190"/>
      <c r="CJ210" s="235">
        <v>1.2</v>
      </c>
      <c r="CL210" s="236"/>
      <c r="CM210" s="237"/>
      <c r="CN210" s="238"/>
      <c r="CO210">
        <v>0</v>
      </c>
      <c r="CP210" s="239"/>
      <c r="CQ210" s="240"/>
      <c r="CR210" s="240"/>
      <c r="CS210" s="240"/>
      <c r="CT210" s="241"/>
      <c r="CU210" s="242">
        <v>0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2.8</v>
      </c>
      <c r="DS210" s="397">
        <v>1.4</v>
      </c>
      <c r="DT210" s="397"/>
      <c r="DU210" s="398"/>
      <c r="DV210" s="391"/>
      <c r="DW210" s="253">
        <v>1.4</v>
      </c>
      <c r="DX210" s="399">
        <v>0.4</v>
      </c>
      <c r="DY210" s="399"/>
      <c r="DZ210" s="400"/>
      <c r="EA210" s="391"/>
      <c r="EB210" s="401">
        <v>3</v>
      </c>
      <c r="EC210" s="402">
        <v>1.3</v>
      </c>
      <c r="ED210" s="402"/>
      <c r="EE210" s="403"/>
    </row>
    <row r="211" spans="1:135" x14ac:dyDescent="0.3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>
        <v>0</v>
      </c>
      <c r="Q211" s="223"/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/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0</v>
      </c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/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/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/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O211">
        <v>0</v>
      </c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/>
      <c r="DU211" s="398"/>
      <c r="DV211" s="391"/>
      <c r="DW211" s="253">
        <v>0</v>
      </c>
      <c r="DX211" s="399">
        <v>0</v>
      </c>
      <c r="DY211" s="399"/>
      <c r="DZ211" s="400"/>
      <c r="EA211" s="391"/>
      <c r="EB211" s="401">
        <v>0</v>
      </c>
      <c r="EC211" s="402">
        <v>0</v>
      </c>
      <c r="ED211" s="402"/>
      <c r="EE211" s="403"/>
    </row>
    <row r="212" spans="1:135" x14ac:dyDescent="0.3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/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/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/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/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/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O212">
        <v>0</v>
      </c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/>
      <c r="DU212" s="398"/>
      <c r="DV212" s="391"/>
      <c r="DW212" s="253">
        <v>0</v>
      </c>
      <c r="DX212" s="399">
        <v>0</v>
      </c>
      <c r="DY212" s="399"/>
      <c r="DZ212" s="400"/>
      <c r="EA212" s="391"/>
      <c r="EB212" s="401">
        <v>0</v>
      </c>
      <c r="EC212" s="402">
        <v>0</v>
      </c>
      <c r="ED212" s="402"/>
      <c r="EE212" s="403"/>
    </row>
    <row r="213" spans="1:135" x14ac:dyDescent="0.3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/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/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/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/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/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O213">
        <v>0</v>
      </c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/>
      <c r="DU213" s="398"/>
      <c r="DV213" s="391"/>
      <c r="DW213" s="253">
        <v>0</v>
      </c>
      <c r="DX213" s="399">
        <v>0</v>
      </c>
      <c r="DY213" s="399"/>
      <c r="DZ213" s="400"/>
      <c r="EA213" s="391"/>
      <c r="EB213" s="401">
        <v>0</v>
      </c>
      <c r="EC213" s="402">
        <v>0</v>
      </c>
      <c r="ED213" s="402"/>
      <c r="EE213" s="403"/>
    </row>
    <row r="214" spans="1:135" x14ac:dyDescent="0.3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O214">
        <v>0</v>
      </c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/>
      <c r="DU214" s="398"/>
      <c r="DV214" s="391"/>
      <c r="DW214" s="253">
        <v>0</v>
      </c>
      <c r="DX214" s="399">
        <v>0</v>
      </c>
      <c r="DY214" s="399"/>
      <c r="DZ214" s="400"/>
      <c r="EA214" s="391"/>
      <c r="EB214" s="401">
        <v>0</v>
      </c>
      <c r="EC214" s="402">
        <v>0</v>
      </c>
      <c r="ED214" s="402"/>
      <c r="EE214" s="403"/>
    </row>
    <row r="215" spans="1:135" x14ac:dyDescent="0.3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O215">
        <v>0</v>
      </c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/>
      <c r="DU215" s="398"/>
      <c r="DV215" s="391"/>
      <c r="DW215" s="253">
        <v>0</v>
      </c>
      <c r="DX215" s="399">
        <v>0</v>
      </c>
      <c r="DY215" s="399"/>
      <c r="DZ215" s="400"/>
      <c r="EA215" s="391"/>
      <c r="EB215" s="401">
        <v>0</v>
      </c>
      <c r="EC215" s="402">
        <v>0</v>
      </c>
      <c r="ED215" s="402"/>
      <c r="EE215" s="403"/>
    </row>
    <row r="216" spans="1:135" x14ac:dyDescent="0.3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O216">
        <v>0</v>
      </c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/>
      <c r="DU216" s="398"/>
      <c r="DV216" s="391"/>
      <c r="DW216" s="253">
        <v>0</v>
      </c>
      <c r="DX216" s="399">
        <v>0</v>
      </c>
      <c r="DY216" s="399"/>
      <c r="DZ216" s="400"/>
      <c r="EA216" s="391"/>
      <c r="EB216" s="401">
        <v>0</v>
      </c>
      <c r="EC216" s="402">
        <v>0</v>
      </c>
      <c r="ED216" s="402"/>
      <c r="EE216" s="403"/>
    </row>
    <row r="217" spans="1:135" x14ac:dyDescent="0.3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O217">
        <v>0</v>
      </c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/>
      <c r="DU217" s="398"/>
      <c r="DV217" s="391"/>
      <c r="DW217" s="253">
        <v>0</v>
      </c>
      <c r="DX217" s="399">
        <v>0</v>
      </c>
      <c r="DY217" s="399"/>
      <c r="DZ217" s="400"/>
      <c r="EA217" s="391"/>
      <c r="EB217" s="401">
        <v>0</v>
      </c>
      <c r="EC217" s="402">
        <v>0</v>
      </c>
      <c r="ED217" s="402"/>
      <c r="EE217" s="403"/>
    </row>
    <row r="218" spans="1:135" x14ac:dyDescent="0.3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O218">
        <v>0</v>
      </c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/>
      <c r="DU218" s="398"/>
      <c r="DV218" s="391"/>
      <c r="DW218" s="253">
        <v>0</v>
      </c>
      <c r="DX218" s="399">
        <v>0</v>
      </c>
      <c r="DY218" s="399"/>
      <c r="DZ218" s="400"/>
      <c r="EA218" s="391"/>
      <c r="EB218" s="401">
        <v>0</v>
      </c>
      <c r="EC218" s="402">
        <v>0</v>
      </c>
      <c r="ED218" s="402"/>
      <c r="EE218" s="403"/>
    </row>
    <row r="219" spans="1:135" x14ac:dyDescent="0.3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O219">
        <v>0</v>
      </c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/>
      <c r="DU219" s="398"/>
      <c r="DV219" s="391"/>
      <c r="DW219" s="253">
        <v>0</v>
      </c>
      <c r="DX219" s="399">
        <v>0</v>
      </c>
      <c r="DY219" s="399"/>
      <c r="DZ219" s="400"/>
      <c r="EA219" s="391"/>
      <c r="EB219" s="401">
        <v>0</v>
      </c>
      <c r="EC219" s="402">
        <v>0</v>
      </c>
      <c r="ED219" s="402"/>
      <c r="EE219" s="403"/>
    </row>
    <row r="220" spans="1:135" x14ac:dyDescent="0.3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O220">
        <v>0</v>
      </c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/>
      <c r="DU220" s="398"/>
      <c r="DV220" s="391"/>
      <c r="DW220" s="253">
        <v>0</v>
      </c>
      <c r="DX220" s="399">
        <v>0</v>
      </c>
      <c r="DY220" s="399"/>
      <c r="DZ220" s="400"/>
      <c r="EA220" s="391"/>
      <c r="EB220" s="401">
        <v>0</v>
      </c>
      <c r="EC220" s="402">
        <v>0</v>
      </c>
      <c r="ED220" s="402"/>
      <c r="EE220" s="403"/>
    </row>
    <row r="221" spans="1:135" ht="15" customHeight="1" x14ac:dyDescent="0.3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O221">
        <v>0</v>
      </c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/>
      <c r="DU221" s="398"/>
      <c r="DV221" s="391"/>
      <c r="DW221" s="253">
        <v>0</v>
      </c>
      <c r="DX221" s="399">
        <v>0</v>
      </c>
      <c r="DY221" s="399"/>
      <c r="DZ221" s="400"/>
      <c r="EA221" s="391"/>
      <c r="EB221" s="401">
        <v>0</v>
      </c>
      <c r="EC221" s="402">
        <v>0</v>
      </c>
      <c r="ED221" s="402"/>
      <c r="EE221" s="403"/>
    </row>
    <row r="222" spans="1:135" ht="15" customHeight="1" thickBot="1" x14ac:dyDescent="0.35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O222">
        <v>0</v>
      </c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/>
      <c r="DU222" s="407"/>
      <c r="DV222" s="408"/>
      <c r="DW222" s="322">
        <v>0</v>
      </c>
      <c r="DX222" s="409">
        <v>0</v>
      </c>
      <c r="DY222" s="409"/>
      <c r="DZ222" s="410"/>
      <c r="EA222" s="408"/>
      <c r="EB222" s="411">
        <v>0</v>
      </c>
      <c r="EC222" s="412">
        <v>0</v>
      </c>
      <c r="ED222" s="412"/>
      <c r="EE222" s="413"/>
    </row>
    <row r="223" spans="1:135" ht="15" customHeight="1" thickTop="1" thickBot="1" x14ac:dyDescent="0.35">
      <c r="A223" s="459" t="s">
        <v>182</v>
      </c>
      <c r="B223" s="460">
        <v>43606</v>
      </c>
      <c r="C223" s="461"/>
      <c r="D223" s="461"/>
      <c r="E223" s="461"/>
      <c r="F223" s="327" t="s">
        <v>431</v>
      </c>
      <c r="G223" s="327"/>
      <c r="H223" s="327"/>
      <c r="I223" s="327"/>
      <c r="J223" s="327"/>
      <c r="K223" s="327"/>
      <c r="L223" s="327"/>
      <c r="M223" s="327"/>
      <c r="N223" s="327"/>
      <c r="O223" s="327"/>
      <c r="P223" s="329" t="s">
        <v>258</v>
      </c>
      <c r="Q223" s="330" t="s">
        <v>455</v>
      </c>
      <c r="R223" s="330" t="s">
        <v>451</v>
      </c>
      <c r="S223" s="330"/>
      <c r="T223" s="330"/>
      <c r="U223" s="330"/>
      <c r="V223" s="330"/>
      <c r="W223" s="330"/>
      <c r="X223" s="332" t="s">
        <v>259</v>
      </c>
      <c r="Y223" s="332" t="s">
        <v>260</v>
      </c>
      <c r="Z223" s="332" t="s">
        <v>261</v>
      </c>
      <c r="AA223" s="334"/>
      <c r="AB223" s="335" t="s">
        <v>456</v>
      </c>
      <c r="AC223" s="414" t="s">
        <v>457</v>
      </c>
      <c r="AD223" s="414"/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438</v>
      </c>
      <c r="AN223" s="330"/>
      <c r="AO223" s="330"/>
      <c r="AP223" s="330"/>
      <c r="AQ223" s="330"/>
      <c r="AR223" s="330"/>
      <c r="AS223" s="330"/>
      <c r="AT223" s="338" t="s">
        <v>259</v>
      </c>
      <c r="AU223" s="338" t="s">
        <v>260</v>
      </c>
      <c r="AV223" s="340" t="s">
        <v>261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456</v>
      </c>
      <c r="BF223" s="344" t="s">
        <v>458</v>
      </c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459</v>
      </c>
      <c r="BQ223" s="346"/>
      <c r="BR223" s="346"/>
      <c r="BS223" s="346"/>
      <c r="BT223" s="346"/>
      <c r="BU223" s="346"/>
      <c r="BV223" s="346"/>
      <c r="BW223" s="347" t="s">
        <v>259</v>
      </c>
      <c r="BX223" s="347" t="s">
        <v>260</v>
      </c>
      <c r="BY223" s="347" t="s">
        <v>261</v>
      </c>
      <c r="CA223" s="348" t="s">
        <v>262</v>
      </c>
      <c r="CB223" s="415">
        <v>0</v>
      </c>
      <c r="CC223" s="416"/>
      <c r="CD223" s="417" t="s">
        <v>262</v>
      </c>
      <c r="CE223" s="418">
        <v>38</v>
      </c>
      <c r="CF223" s="416"/>
      <c r="CG223" s="417" t="s">
        <v>262</v>
      </c>
      <c r="CH223" s="418">
        <v>0</v>
      </c>
      <c r="CI223" s="350"/>
      <c r="CJ223" s="352">
        <v>31</v>
      </c>
      <c r="CL223" s="353"/>
      <c r="CM223" s="354"/>
      <c r="CN223" s="355"/>
      <c r="CO223">
        <v>0</v>
      </c>
      <c r="CP223" s="356"/>
      <c r="CQ223" s="357"/>
      <c r="CR223" s="357"/>
      <c r="CS223" s="357"/>
      <c r="CT223" s="357"/>
      <c r="CU223" s="358"/>
      <c r="CW223" s="359"/>
      <c r="CX223" s="644" t="s">
        <v>263</v>
      </c>
      <c r="CY223" s="644"/>
      <c r="CZ223" s="360">
        <v>0</v>
      </c>
      <c r="DA223" s="361"/>
      <c r="DB223" s="362"/>
      <c r="DC223" s="645" t="s">
        <v>263</v>
      </c>
      <c r="DD223" s="645"/>
      <c r="DE223" s="363">
        <v>0</v>
      </c>
      <c r="DF223" s="364"/>
      <c r="DG223" s="362"/>
      <c r="DH223" s="645" t="s">
        <v>263</v>
      </c>
      <c r="DI223" s="645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0</v>
      </c>
      <c r="DU223" s="371">
        <v>0</v>
      </c>
      <c r="DV223" s="72"/>
      <c r="DW223" s="372">
        <v>38</v>
      </c>
      <c r="DX223" s="373">
        <v>38</v>
      </c>
      <c r="DY223" s="373">
        <v>0</v>
      </c>
      <c r="DZ223" s="374">
        <v>0</v>
      </c>
      <c r="EA223" s="72"/>
      <c r="EB223" s="375">
        <v>38</v>
      </c>
      <c r="EC223" s="376">
        <v>38</v>
      </c>
      <c r="ED223" s="376">
        <v>0</v>
      </c>
      <c r="EE223" s="377">
        <v>0</v>
      </c>
    </row>
    <row r="224" spans="1:135" ht="16.8" thickTop="1" thickBot="1" x14ac:dyDescent="0.35">
      <c r="A224" t="s">
        <v>306</v>
      </c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</row>
    <row r="225" spans="1:135" ht="19.2" thickTop="1" thickBot="1" x14ac:dyDescent="0.35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416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231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232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</row>
    <row r="226" spans="1:135" ht="16.8" customHeight="1" thickTop="1" thickBot="1" x14ac:dyDescent="0.35">
      <c r="A226" s="441" t="str">
        <f>+A170</f>
        <v>año</v>
      </c>
      <c r="B226" s="442">
        <v>2019</v>
      </c>
      <c r="C226" s="443" t="s">
        <v>4</v>
      </c>
      <c r="D226" s="19" t="s">
        <v>416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233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234</v>
      </c>
      <c r="CB226" s="577"/>
      <c r="CC226" s="66"/>
      <c r="CD226" s="640" t="s">
        <v>235</v>
      </c>
      <c r="CE226" s="641"/>
      <c r="CF226" s="66"/>
      <c r="CG226" s="642" t="s">
        <v>236</v>
      </c>
      <c r="CH226" s="643"/>
      <c r="CI226" s="66"/>
      <c r="CJ226" s="578" t="s">
        <v>237</v>
      </c>
      <c r="CK226" s="47"/>
      <c r="CL226" s="580" t="s">
        <v>464</v>
      </c>
      <c r="CM226" s="581"/>
      <c r="CN226" s="582"/>
      <c r="CO226" s="47" t="s">
        <v>465</v>
      </c>
      <c r="CP226" s="604" t="s">
        <v>239</v>
      </c>
      <c r="CQ226" s="605"/>
      <c r="CR226" s="605"/>
      <c r="CS226" s="605"/>
      <c r="CT226" s="605"/>
      <c r="CU226" s="606"/>
      <c r="CV226" s="47"/>
      <c r="CW226" s="607" t="s">
        <v>240</v>
      </c>
      <c r="CX226" s="608"/>
      <c r="CY226" s="608"/>
      <c r="CZ226" s="380"/>
      <c r="DA226" s="71"/>
      <c r="DB226" s="609" t="s">
        <v>241</v>
      </c>
      <c r="DC226" s="610"/>
      <c r="DD226" s="610"/>
      <c r="DE226" s="381"/>
      <c r="DF226" s="71"/>
      <c r="DG226" s="611" t="s">
        <v>242</v>
      </c>
      <c r="DH226" s="612"/>
      <c r="DI226" s="612"/>
      <c r="DJ226" s="382"/>
      <c r="DK226" s="71"/>
      <c r="DL226" s="613" t="s">
        <v>243</v>
      </c>
      <c r="DM226" s="614"/>
      <c r="DN226" s="614"/>
      <c r="DO226" s="615"/>
      <c r="DP226" s="47"/>
      <c r="DQ226" s="47"/>
      <c r="DR226" s="595" t="s">
        <v>416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</row>
    <row r="227" spans="1:135" ht="18.600000000000001" thickTop="1" thickBot="1" x14ac:dyDescent="0.4">
      <c r="A227" s="462" t="s">
        <v>417</v>
      </c>
      <c r="B227" s="446" t="s">
        <v>9</v>
      </c>
      <c r="C227" s="447">
        <v>705</v>
      </c>
      <c r="D227" s="448" t="s">
        <v>10</v>
      </c>
      <c r="E227" s="449" t="s">
        <v>16</v>
      </c>
      <c r="F227" s="547">
        <v>0.3</v>
      </c>
      <c r="G227" s="617"/>
      <c r="H227" s="618" t="s">
        <v>244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245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244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245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244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245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246</v>
      </c>
      <c r="DS227" s="99" t="s">
        <v>247</v>
      </c>
      <c r="DT227" s="100" t="s">
        <v>248</v>
      </c>
      <c r="DU227" s="101" t="s">
        <v>249</v>
      </c>
      <c r="DV227" s="72"/>
      <c r="DW227" s="102" t="s">
        <v>246</v>
      </c>
      <c r="DX227" s="103" t="s">
        <v>247</v>
      </c>
      <c r="DY227" s="104" t="s">
        <v>248</v>
      </c>
      <c r="DZ227" s="105" t="s">
        <v>249</v>
      </c>
      <c r="EA227" s="106"/>
      <c r="EB227" s="107" t="s">
        <v>246</v>
      </c>
      <c r="EC227" s="108" t="s">
        <v>247</v>
      </c>
      <c r="ED227" s="109" t="s">
        <v>248</v>
      </c>
      <c r="EE227" s="110" t="s">
        <v>249</v>
      </c>
    </row>
    <row r="228" spans="1:135" ht="24.6" customHeight="1" thickTop="1" thickBot="1" x14ac:dyDescent="0.4">
      <c r="A228" s="450" t="s">
        <v>183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250</v>
      </c>
      <c r="CV228" s="47"/>
      <c r="CW228" s="149" t="s">
        <v>251</v>
      </c>
      <c r="CX228" s="150" t="s">
        <v>12</v>
      </c>
      <c r="CY228" s="150" t="s">
        <v>252</v>
      </c>
      <c r="CZ228" s="151" t="s">
        <v>253</v>
      </c>
      <c r="DA228" s="152"/>
      <c r="DB228" s="149" t="s">
        <v>251</v>
      </c>
      <c r="DC228" s="150" t="s">
        <v>12</v>
      </c>
      <c r="DD228" s="150" t="s">
        <v>252</v>
      </c>
      <c r="DE228" s="151" t="s">
        <v>253</v>
      </c>
      <c r="DF228" s="152"/>
      <c r="DG228" s="149" t="s">
        <v>251</v>
      </c>
      <c r="DH228" s="150" t="s">
        <v>12</v>
      </c>
      <c r="DI228" s="150" t="s">
        <v>252</v>
      </c>
      <c r="DJ228" s="151" t="s">
        <v>253</v>
      </c>
      <c r="DK228" s="152"/>
      <c r="DL228" s="153" t="s">
        <v>254</v>
      </c>
      <c r="DM228" s="154" t="s">
        <v>255</v>
      </c>
      <c r="DN228" s="154" t="s">
        <v>256</v>
      </c>
      <c r="DO228" s="154" t="s">
        <v>257</v>
      </c>
      <c r="DP228" s="47"/>
      <c r="DQ228" s="47"/>
      <c r="DR228" s="383" t="s">
        <v>250</v>
      </c>
      <c r="DS228" s="384" t="s">
        <v>250</v>
      </c>
      <c r="DT228" s="384" t="s">
        <v>250</v>
      </c>
      <c r="DU228" s="385" t="s">
        <v>250</v>
      </c>
      <c r="DV228" s="72"/>
      <c r="DW228" s="158" t="s">
        <v>250</v>
      </c>
      <c r="DX228" s="159" t="s">
        <v>250</v>
      </c>
      <c r="DY228" s="159" t="s">
        <v>250</v>
      </c>
      <c r="DZ228" s="160" t="s">
        <v>250</v>
      </c>
      <c r="EA228" s="72"/>
      <c r="EB228" s="386" t="s">
        <v>250</v>
      </c>
      <c r="EC228" s="387" t="s">
        <v>250</v>
      </c>
      <c r="ED228" s="387" t="s">
        <v>250</v>
      </c>
      <c r="EE228" s="388" t="s">
        <v>250</v>
      </c>
    </row>
    <row r="229" spans="1:135" ht="16.2" thickTop="1" x14ac:dyDescent="0.3">
      <c r="A229" s="20">
        <f>+C227*100+1</f>
        <v>70501</v>
      </c>
      <c r="B229" s="454" t="s">
        <v>45</v>
      </c>
      <c r="C229" s="455" t="s">
        <v>110</v>
      </c>
      <c r="D229" s="455" t="s">
        <v>52</v>
      </c>
      <c r="E229" s="455" t="s">
        <v>98</v>
      </c>
      <c r="F229" s="164">
        <v>1</v>
      </c>
      <c r="G229" s="165">
        <v>1</v>
      </c>
      <c r="H229" s="165">
        <v>3</v>
      </c>
      <c r="I229" s="165">
        <v>4.5999999999999996</v>
      </c>
      <c r="J229" s="165">
        <v>3</v>
      </c>
      <c r="K229" s="165"/>
      <c r="L229" s="165"/>
      <c r="M229" s="165"/>
      <c r="N229" s="165"/>
      <c r="O229" s="166"/>
      <c r="P229" s="167">
        <v>0</v>
      </c>
      <c r="Q229" s="164">
        <v>2.5</v>
      </c>
      <c r="R229" s="168"/>
      <c r="S229" s="168"/>
      <c r="T229" s="168"/>
      <c r="U229" s="168"/>
      <c r="V229" s="168"/>
      <c r="W229" s="166"/>
      <c r="X229" s="165">
        <v>0</v>
      </c>
      <c r="Y229" s="169">
        <v>0</v>
      </c>
      <c r="Z229" s="170"/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2.5</v>
      </c>
      <c r="CB229" s="186" t="s">
        <v>426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2.5</v>
      </c>
      <c r="CL229" s="194"/>
      <c r="CM229" s="195"/>
      <c r="CN229" s="196"/>
      <c r="CO229">
        <v>0</v>
      </c>
      <c r="CP229" s="423"/>
      <c r="CQ229" s="424"/>
      <c r="CR229" s="424"/>
      <c r="CS229" s="424"/>
      <c r="CT229" s="425"/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/>
      <c r="DU229" s="390"/>
      <c r="DV229" s="391"/>
      <c r="DW229" s="217">
        <v>0</v>
      </c>
      <c r="DX229" s="392">
        <v>0</v>
      </c>
      <c r="DY229" s="392"/>
      <c r="DZ229" s="393"/>
      <c r="EA229" s="391"/>
      <c r="EB229" s="394">
        <v>0</v>
      </c>
      <c r="EC229" s="395">
        <v>0</v>
      </c>
      <c r="ED229" s="395"/>
      <c r="EE229" s="396"/>
    </row>
    <row r="230" spans="1:135" x14ac:dyDescent="0.3">
      <c r="A230" s="20">
        <f>+A229+1</f>
        <v>70502</v>
      </c>
      <c r="B230" s="456" t="s">
        <v>45</v>
      </c>
      <c r="C230" s="457" t="s">
        <v>342</v>
      </c>
      <c r="D230" s="457" t="s">
        <v>170</v>
      </c>
      <c r="E230" s="457">
        <v>0</v>
      </c>
      <c r="F230" s="223">
        <v>5</v>
      </c>
      <c r="G230" s="183">
        <v>5</v>
      </c>
      <c r="H230" s="183">
        <v>5</v>
      </c>
      <c r="I230" s="183">
        <v>5</v>
      </c>
      <c r="J230" s="183">
        <v>1</v>
      </c>
      <c r="K230" s="183"/>
      <c r="L230" s="183"/>
      <c r="M230" s="183"/>
      <c r="N230" s="183"/>
      <c r="O230" s="224"/>
      <c r="P230" s="167">
        <v>0</v>
      </c>
      <c r="Q230" s="223">
        <v>4.2</v>
      </c>
      <c r="R230" s="225"/>
      <c r="S230" s="225"/>
      <c r="T230" s="168"/>
      <c r="U230" s="168"/>
      <c r="V230" s="168"/>
      <c r="W230" s="166"/>
      <c r="X230" s="183">
        <v>0</v>
      </c>
      <c r="Y230" s="169">
        <v>0</v>
      </c>
      <c r="Z230" s="170"/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4.2</v>
      </c>
      <c r="CB230" s="232" t="s">
        <v>425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4.2</v>
      </c>
      <c r="CL230" s="236"/>
      <c r="CM230" s="237"/>
      <c r="CN230" s="238"/>
      <c r="CO230">
        <v>0</v>
      </c>
      <c r="CP230" s="426"/>
      <c r="CQ230" s="427"/>
      <c r="CR230" s="427"/>
      <c r="CS230" s="427"/>
      <c r="CT230" s="428"/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4.2</v>
      </c>
      <c r="DT230" s="397"/>
      <c r="DU230" s="398"/>
      <c r="DV230" s="391"/>
      <c r="DW230" s="253">
        <v>0</v>
      </c>
      <c r="DX230" s="399">
        <v>0</v>
      </c>
      <c r="DY230" s="399"/>
      <c r="DZ230" s="400"/>
      <c r="EA230" s="391"/>
      <c r="EB230" s="401">
        <v>0</v>
      </c>
      <c r="EC230" s="402">
        <v>0</v>
      </c>
      <c r="ED230" s="402"/>
      <c r="EE230" s="403"/>
    </row>
    <row r="231" spans="1:135" x14ac:dyDescent="0.3">
      <c r="A231" s="20">
        <f t="shared" ref="A231:A278" si="5">+A230+1</f>
        <v>70503</v>
      </c>
      <c r="B231" s="456" t="s">
        <v>96</v>
      </c>
      <c r="C231" s="457" t="s">
        <v>42</v>
      </c>
      <c r="D231" s="457" t="s">
        <v>343</v>
      </c>
      <c r="E231" s="457">
        <v>0</v>
      </c>
      <c r="F231" s="223">
        <v>4</v>
      </c>
      <c r="G231" s="183">
        <v>5</v>
      </c>
      <c r="H231" s="183">
        <v>1</v>
      </c>
      <c r="I231" s="183">
        <v>1</v>
      </c>
      <c r="J231" s="183">
        <v>1</v>
      </c>
      <c r="K231" s="183"/>
      <c r="L231" s="183"/>
      <c r="M231" s="183"/>
      <c r="N231" s="183"/>
      <c r="O231" s="224"/>
      <c r="P231" s="167">
        <v>0</v>
      </c>
      <c r="Q231" s="223">
        <v>2.4</v>
      </c>
      <c r="R231" s="225"/>
      <c r="S231" s="225"/>
      <c r="T231" s="168"/>
      <c r="U231" s="168"/>
      <c r="V231" s="168"/>
      <c r="W231" s="166"/>
      <c r="X231" s="183">
        <v>0</v>
      </c>
      <c r="Y231" s="169">
        <v>0</v>
      </c>
      <c r="Z231" s="170"/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2.4</v>
      </c>
      <c r="CB231" s="232" t="s">
        <v>426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2.4</v>
      </c>
      <c r="CL231" s="236"/>
      <c r="CM231" s="237"/>
      <c r="CN231" s="238"/>
      <c r="CO231">
        <v>0</v>
      </c>
      <c r="CP231" s="426"/>
      <c r="CQ231" s="427"/>
      <c r="CR231" s="427"/>
      <c r="CS231" s="427"/>
      <c r="CT231" s="428"/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2.4</v>
      </c>
      <c r="DT231" s="397"/>
      <c r="DU231" s="398"/>
      <c r="DV231" s="391"/>
      <c r="DW231" s="253">
        <v>0</v>
      </c>
      <c r="DX231" s="399">
        <v>0</v>
      </c>
      <c r="DY231" s="399"/>
      <c r="DZ231" s="400"/>
      <c r="EA231" s="391"/>
      <c r="EB231" s="401">
        <v>0</v>
      </c>
      <c r="EC231" s="402">
        <v>0</v>
      </c>
      <c r="ED231" s="402"/>
      <c r="EE231" s="403"/>
    </row>
    <row r="232" spans="1:135" x14ac:dyDescent="0.3">
      <c r="A232" s="20">
        <f t="shared" si="5"/>
        <v>70504</v>
      </c>
      <c r="B232" s="456" t="s">
        <v>308</v>
      </c>
      <c r="C232" s="457" t="s">
        <v>78</v>
      </c>
      <c r="D232" s="457" t="s">
        <v>137</v>
      </c>
      <c r="E232" s="457" t="s">
        <v>98</v>
      </c>
      <c r="F232" s="223">
        <v>5</v>
      </c>
      <c r="G232" s="183">
        <v>1</v>
      </c>
      <c r="H232" s="183">
        <v>1</v>
      </c>
      <c r="I232" s="183">
        <v>1</v>
      </c>
      <c r="J232" s="183">
        <v>1</v>
      </c>
      <c r="K232" s="183"/>
      <c r="L232" s="183"/>
      <c r="M232" s="183"/>
      <c r="N232" s="183"/>
      <c r="O232" s="224"/>
      <c r="P232" s="167">
        <v>0</v>
      </c>
      <c r="Q232" s="223">
        <v>1.8</v>
      </c>
      <c r="R232" s="225"/>
      <c r="S232" s="225"/>
      <c r="T232" s="168"/>
      <c r="U232" s="168"/>
      <c r="V232" s="168"/>
      <c r="W232" s="166"/>
      <c r="X232" s="183">
        <v>0</v>
      </c>
      <c r="Y232" s="169">
        <v>0</v>
      </c>
      <c r="Z232" s="170"/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1.8</v>
      </c>
      <c r="CB232" s="232" t="s">
        <v>426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1.8</v>
      </c>
      <c r="CL232" s="236"/>
      <c r="CM232" s="237"/>
      <c r="CN232" s="238"/>
      <c r="CO232">
        <v>0</v>
      </c>
      <c r="CP232" s="426"/>
      <c r="CQ232" s="427"/>
      <c r="CR232" s="427"/>
      <c r="CS232" s="427"/>
      <c r="CT232" s="428"/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1.8</v>
      </c>
      <c r="DT232" s="397"/>
      <c r="DU232" s="398"/>
      <c r="DV232" s="391"/>
      <c r="DW232" s="253">
        <v>0</v>
      </c>
      <c r="DX232" s="399">
        <v>0</v>
      </c>
      <c r="DY232" s="399"/>
      <c r="DZ232" s="400"/>
      <c r="EA232" s="391"/>
      <c r="EB232" s="401">
        <v>0</v>
      </c>
      <c r="EC232" s="402">
        <v>0</v>
      </c>
      <c r="ED232" s="402"/>
      <c r="EE232" s="403"/>
    </row>
    <row r="233" spans="1:135" x14ac:dyDescent="0.3">
      <c r="A233" s="20">
        <f t="shared" si="5"/>
        <v>70505</v>
      </c>
      <c r="B233" s="456" t="s">
        <v>344</v>
      </c>
      <c r="C233" s="457" t="s">
        <v>89</v>
      </c>
      <c r="D233" s="457" t="s">
        <v>168</v>
      </c>
      <c r="E233" s="457">
        <v>0</v>
      </c>
      <c r="F233" s="262">
        <v>5</v>
      </c>
      <c r="G233" s="263">
        <v>5</v>
      </c>
      <c r="H233" s="263">
        <v>1</v>
      </c>
      <c r="I233" s="263">
        <v>2</v>
      </c>
      <c r="J233" s="263">
        <v>3.8</v>
      </c>
      <c r="K233" s="263"/>
      <c r="L233" s="263"/>
      <c r="M233" s="263"/>
      <c r="N233" s="263"/>
      <c r="O233" s="224"/>
      <c r="P233" s="167">
        <v>0</v>
      </c>
      <c r="Q233" s="223">
        <v>3.4</v>
      </c>
      <c r="R233" s="225"/>
      <c r="S233" s="225"/>
      <c r="T233" s="168"/>
      <c r="U233" s="168"/>
      <c r="V233" s="168"/>
      <c r="W233" s="166"/>
      <c r="X233" s="183">
        <v>0</v>
      </c>
      <c r="Y233" s="169">
        <v>0</v>
      </c>
      <c r="Z233" s="170"/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3.4</v>
      </c>
      <c r="CB233" s="232" t="s">
        <v>424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3.4</v>
      </c>
      <c r="CL233" s="236"/>
      <c r="CM233" s="237"/>
      <c r="CN233" s="238"/>
      <c r="CO233">
        <v>0</v>
      </c>
      <c r="CP233" s="426"/>
      <c r="CQ233" s="427"/>
      <c r="CR233" s="427"/>
      <c r="CS233" s="427"/>
      <c r="CT233" s="428"/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3.4</v>
      </c>
      <c r="DT233" s="397"/>
      <c r="DU233" s="398"/>
      <c r="DV233" s="391"/>
      <c r="DW233" s="253">
        <v>0</v>
      </c>
      <c r="DX233" s="399">
        <v>0</v>
      </c>
      <c r="DY233" s="399"/>
      <c r="DZ233" s="400"/>
      <c r="EA233" s="391"/>
      <c r="EB233" s="401">
        <v>0</v>
      </c>
      <c r="EC233" s="402">
        <v>0</v>
      </c>
      <c r="ED233" s="402"/>
      <c r="EE233" s="403"/>
    </row>
    <row r="234" spans="1:135" x14ac:dyDescent="0.3">
      <c r="A234" s="20">
        <f t="shared" si="5"/>
        <v>70506</v>
      </c>
      <c r="B234" s="456" t="s">
        <v>30</v>
      </c>
      <c r="C234" s="457" t="s">
        <v>305</v>
      </c>
      <c r="D234" s="457" t="s">
        <v>47</v>
      </c>
      <c r="E234" s="457" t="s">
        <v>113</v>
      </c>
      <c r="F234" s="223">
        <v>4.7</v>
      </c>
      <c r="G234" s="183">
        <v>5</v>
      </c>
      <c r="H234" s="183">
        <v>4.5</v>
      </c>
      <c r="I234" s="183">
        <v>2.5</v>
      </c>
      <c r="J234" s="183">
        <v>3.5</v>
      </c>
      <c r="K234" s="183"/>
      <c r="L234" s="183"/>
      <c r="M234" s="183"/>
      <c r="N234" s="183"/>
      <c r="O234" s="224"/>
      <c r="P234" s="167">
        <v>0</v>
      </c>
      <c r="Q234" s="223">
        <v>4</v>
      </c>
      <c r="R234" s="225"/>
      <c r="S234" s="225"/>
      <c r="T234" s="168"/>
      <c r="U234" s="168"/>
      <c r="V234" s="168"/>
      <c r="W234" s="166"/>
      <c r="X234" s="183">
        <v>0</v>
      </c>
      <c r="Y234" s="169">
        <v>0</v>
      </c>
      <c r="Z234" s="170"/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4</v>
      </c>
      <c r="CB234" s="232" t="s">
        <v>425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4</v>
      </c>
      <c r="CL234" s="236"/>
      <c r="CM234" s="237"/>
      <c r="CN234" s="238"/>
      <c r="CO234">
        <v>0</v>
      </c>
      <c r="CP234" s="426"/>
      <c r="CQ234" s="427"/>
      <c r="CR234" s="427"/>
      <c r="CS234" s="427"/>
      <c r="CT234" s="428"/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4</v>
      </c>
      <c r="DT234" s="397"/>
      <c r="DU234" s="398"/>
      <c r="DV234" s="391"/>
      <c r="DW234" s="253">
        <v>0</v>
      </c>
      <c r="DX234" s="399">
        <v>0</v>
      </c>
      <c r="DY234" s="399"/>
      <c r="DZ234" s="400"/>
      <c r="EA234" s="391"/>
      <c r="EB234" s="401">
        <v>0</v>
      </c>
      <c r="EC234" s="402">
        <v>0</v>
      </c>
      <c r="ED234" s="402"/>
      <c r="EE234" s="403"/>
    </row>
    <row r="235" spans="1:135" x14ac:dyDescent="0.3">
      <c r="A235" s="20">
        <f t="shared" si="5"/>
        <v>70507</v>
      </c>
      <c r="B235" s="456" t="s">
        <v>345</v>
      </c>
      <c r="C235" s="457" t="s">
        <v>38</v>
      </c>
      <c r="D235" s="457" t="s">
        <v>90</v>
      </c>
      <c r="E235" s="457">
        <v>0</v>
      </c>
      <c r="F235" s="266">
        <v>1</v>
      </c>
      <c r="G235" s="268">
        <v>1</v>
      </c>
      <c r="H235" s="268">
        <v>4.7</v>
      </c>
      <c r="I235" s="268">
        <v>2.5</v>
      </c>
      <c r="J235" s="268">
        <v>1</v>
      </c>
      <c r="K235" s="268"/>
      <c r="L235" s="268"/>
      <c r="M235" s="268"/>
      <c r="N235" s="268"/>
      <c r="O235" s="224"/>
      <c r="P235" s="167">
        <v>0</v>
      </c>
      <c r="Q235" s="266">
        <v>2</v>
      </c>
      <c r="R235" s="269"/>
      <c r="S235" s="269"/>
      <c r="T235" s="169"/>
      <c r="U235" s="169"/>
      <c r="V235" s="169"/>
      <c r="W235" s="166"/>
      <c r="X235" s="183">
        <v>0</v>
      </c>
      <c r="Y235" s="169">
        <v>0</v>
      </c>
      <c r="Z235" s="170"/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</v>
      </c>
      <c r="CB235" s="232" t="s">
        <v>426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</v>
      </c>
      <c r="CL235" s="236"/>
      <c r="CM235" s="237"/>
      <c r="CN235" s="238"/>
      <c r="CO235">
        <v>0</v>
      </c>
      <c r="CP235" s="426"/>
      <c r="CQ235" s="427"/>
      <c r="CR235" s="427"/>
      <c r="CS235" s="427"/>
      <c r="CT235" s="428"/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/>
      <c r="DU235" s="398"/>
      <c r="DV235" s="391"/>
      <c r="DW235" s="253">
        <v>0</v>
      </c>
      <c r="DX235" s="399">
        <v>0</v>
      </c>
      <c r="DY235" s="399"/>
      <c r="DZ235" s="400"/>
      <c r="EA235" s="391"/>
      <c r="EB235" s="401">
        <v>0</v>
      </c>
      <c r="EC235" s="402">
        <v>0</v>
      </c>
      <c r="ED235" s="402"/>
      <c r="EE235" s="403"/>
    </row>
    <row r="236" spans="1:135" x14ac:dyDescent="0.3">
      <c r="A236" s="20">
        <f t="shared" si="5"/>
        <v>70508</v>
      </c>
      <c r="B236" s="456" t="s">
        <v>40</v>
      </c>
      <c r="C236" s="457" t="s">
        <v>346</v>
      </c>
      <c r="D236" s="457" t="s">
        <v>165</v>
      </c>
      <c r="E236" s="457">
        <v>0</v>
      </c>
      <c r="F236" s="266">
        <v>4.5</v>
      </c>
      <c r="G236" s="268">
        <v>1</v>
      </c>
      <c r="H236" s="268">
        <v>1</v>
      </c>
      <c r="I236" s="268">
        <v>1</v>
      </c>
      <c r="J236" s="268">
        <v>1</v>
      </c>
      <c r="K236" s="268"/>
      <c r="L236" s="268"/>
      <c r="M236" s="268"/>
      <c r="N236" s="268"/>
      <c r="O236" s="224"/>
      <c r="P236" s="167">
        <v>0</v>
      </c>
      <c r="Q236" s="266">
        <v>1.7</v>
      </c>
      <c r="R236" s="269"/>
      <c r="S236" s="269"/>
      <c r="T236" s="169"/>
      <c r="U236" s="169"/>
      <c r="V236" s="169"/>
      <c r="W236" s="166"/>
      <c r="X236" s="183">
        <v>0</v>
      </c>
      <c r="Y236" s="169">
        <v>0</v>
      </c>
      <c r="Z236" s="170"/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1.7</v>
      </c>
      <c r="CB236" s="232" t="s">
        <v>426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1.7</v>
      </c>
      <c r="CL236" s="236"/>
      <c r="CM236" s="237"/>
      <c r="CN236" s="238"/>
      <c r="CO236">
        <v>0</v>
      </c>
      <c r="CP236" s="426"/>
      <c r="CQ236" s="427"/>
      <c r="CR236" s="427"/>
      <c r="CS236" s="427"/>
      <c r="CT236" s="428"/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1.7</v>
      </c>
      <c r="DT236" s="397"/>
      <c r="DU236" s="398"/>
      <c r="DV236" s="391"/>
      <c r="DW236" s="253">
        <v>0</v>
      </c>
      <c r="DX236" s="399">
        <v>0</v>
      </c>
      <c r="DY236" s="399"/>
      <c r="DZ236" s="400"/>
      <c r="EA236" s="391"/>
      <c r="EB236" s="401">
        <v>0</v>
      </c>
      <c r="EC236" s="402">
        <v>0</v>
      </c>
      <c r="ED236" s="402"/>
      <c r="EE236" s="403"/>
    </row>
    <row r="237" spans="1:135" x14ac:dyDescent="0.3">
      <c r="A237" s="20">
        <f t="shared" si="5"/>
        <v>70509</v>
      </c>
      <c r="B237" s="456" t="s">
        <v>40</v>
      </c>
      <c r="C237" s="457" t="s">
        <v>282</v>
      </c>
      <c r="D237" s="457" t="s">
        <v>79</v>
      </c>
      <c r="E237" s="457">
        <v>0</v>
      </c>
      <c r="F237" s="223">
        <v>5</v>
      </c>
      <c r="G237" s="183">
        <v>5</v>
      </c>
      <c r="H237" s="183">
        <v>4.3</v>
      </c>
      <c r="I237" s="183">
        <v>3.3</v>
      </c>
      <c r="J237" s="183">
        <v>3.8</v>
      </c>
      <c r="K237" s="183"/>
      <c r="L237" s="183"/>
      <c r="M237" s="183"/>
      <c r="N237" s="183"/>
      <c r="O237" s="224"/>
      <c r="P237" s="167">
        <v>0</v>
      </c>
      <c r="Q237" s="223">
        <v>4.3</v>
      </c>
      <c r="R237" s="225"/>
      <c r="S237" s="225"/>
      <c r="T237" s="168"/>
      <c r="U237" s="168"/>
      <c r="V237" s="168"/>
      <c r="W237" s="166"/>
      <c r="X237" s="183">
        <v>0</v>
      </c>
      <c r="Y237" s="169">
        <v>0</v>
      </c>
      <c r="Z237" s="170"/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4.3</v>
      </c>
      <c r="CB237" s="232" t="s">
        <v>425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4.3</v>
      </c>
      <c r="CL237" s="236"/>
      <c r="CM237" s="237"/>
      <c r="CN237" s="238"/>
      <c r="CO237">
        <v>0</v>
      </c>
      <c r="CP237" s="426"/>
      <c r="CQ237" s="427"/>
      <c r="CR237" s="427"/>
      <c r="CS237" s="427"/>
      <c r="CT237" s="428"/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/>
      <c r="DU237" s="398"/>
      <c r="DV237" s="391"/>
      <c r="DW237" s="253">
        <v>0</v>
      </c>
      <c r="DX237" s="399">
        <v>0</v>
      </c>
      <c r="DY237" s="399"/>
      <c r="DZ237" s="400"/>
      <c r="EA237" s="391"/>
      <c r="EB237" s="401">
        <v>0</v>
      </c>
      <c r="EC237" s="402">
        <v>0</v>
      </c>
      <c r="ED237" s="402"/>
      <c r="EE237" s="403"/>
    </row>
    <row r="238" spans="1:135" x14ac:dyDescent="0.3">
      <c r="A238" s="20">
        <f t="shared" si="5"/>
        <v>70510</v>
      </c>
      <c r="B238" s="456" t="s">
        <v>347</v>
      </c>
      <c r="C238" s="457" t="s">
        <v>348</v>
      </c>
      <c r="D238" s="457" t="s">
        <v>270</v>
      </c>
      <c r="E238" s="457" t="s">
        <v>26</v>
      </c>
      <c r="F238" s="223">
        <v>5</v>
      </c>
      <c r="G238" s="183">
        <v>1</v>
      </c>
      <c r="H238" s="183">
        <v>4.5999999999999996</v>
      </c>
      <c r="I238" s="183">
        <v>2.5</v>
      </c>
      <c r="J238" s="183">
        <v>3.6</v>
      </c>
      <c r="K238" s="183"/>
      <c r="L238" s="183"/>
      <c r="M238" s="183"/>
      <c r="N238" s="183"/>
      <c r="O238" s="224"/>
      <c r="P238" s="167">
        <v>0</v>
      </c>
      <c r="Q238" s="223">
        <v>3.3</v>
      </c>
      <c r="R238" s="225"/>
      <c r="S238" s="225"/>
      <c r="T238" s="168"/>
      <c r="U238" s="168"/>
      <c r="V238" s="168"/>
      <c r="W238" s="166"/>
      <c r="X238" s="183">
        <v>0</v>
      </c>
      <c r="Y238" s="169">
        <v>0</v>
      </c>
      <c r="Z238" s="170"/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3.3</v>
      </c>
      <c r="CB238" s="232" t="s">
        <v>424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3.3</v>
      </c>
      <c r="CL238" s="236"/>
      <c r="CM238" s="237"/>
      <c r="CN238" s="238"/>
      <c r="CO238">
        <v>0</v>
      </c>
      <c r="CP238" s="426"/>
      <c r="CQ238" s="427"/>
      <c r="CR238" s="427"/>
      <c r="CS238" s="427"/>
      <c r="CT238" s="428"/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3.3</v>
      </c>
      <c r="DT238" s="397"/>
      <c r="DU238" s="398"/>
      <c r="DV238" s="391"/>
      <c r="DW238" s="253">
        <v>0</v>
      </c>
      <c r="DX238" s="399">
        <v>0</v>
      </c>
      <c r="DY238" s="399"/>
      <c r="DZ238" s="400"/>
      <c r="EA238" s="391"/>
      <c r="EB238" s="401">
        <v>0</v>
      </c>
      <c r="EC238" s="402">
        <v>0</v>
      </c>
      <c r="ED238" s="402"/>
      <c r="EE238" s="403"/>
    </row>
    <row r="239" spans="1:135" x14ac:dyDescent="0.3">
      <c r="A239" s="20">
        <f t="shared" si="5"/>
        <v>70511</v>
      </c>
      <c r="B239" s="456" t="s">
        <v>98</v>
      </c>
      <c r="C239" s="457" t="s">
        <v>349</v>
      </c>
      <c r="D239" s="457" t="s">
        <v>107</v>
      </c>
      <c r="E239" s="457">
        <v>0</v>
      </c>
      <c r="F239" s="266">
        <v>1</v>
      </c>
      <c r="G239" s="268">
        <v>1</v>
      </c>
      <c r="H239" s="268">
        <v>1</v>
      </c>
      <c r="I239" s="268">
        <v>1</v>
      </c>
      <c r="J239" s="268">
        <v>1</v>
      </c>
      <c r="K239" s="268"/>
      <c r="L239" s="268"/>
      <c r="M239" s="268"/>
      <c r="N239" s="268"/>
      <c r="O239" s="224"/>
      <c r="P239" s="167">
        <v>0</v>
      </c>
      <c r="Q239" s="266">
        <v>1</v>
      </c>
      <c r="R239" s="269"/>
      <c r="S239" s="269"/>
      <c r="T239" s="169"/>
      <c r="U239" s="169"/>
      <c r="V239" s="169"/>
      <c r="W239" s="166"/>
      <c r="X239" s="183">
        <v>0</v>
      </c>
      <c r="Y239" s="169">
        <v>0</v>
      </c>
      <c r="Z239" s="170"/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1</v>
      </c>
      <c r="CB239" s="232" t="s">
        <v>426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1</v>
      </c>
      <c r="CL239" s="236"/>
      <c r="CM239" s="237"/>
      <c r="CN239" s="238"/>
      <c r="CO239">
        <v>0</v>
      </c>
      <c r="CP239" s="426"/>
      <c r="CQ239" s="427"/>
      <c r="CR239" s="427"/>
      <c r="CS239" s="427"/>
      <c r="CT239" s="428"/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</v>
      </c>
      <c r="DT239" s="397"/>
      <c r="DU239" s="398"/>
      <c r="DV239" s="391"/>
      <c r="DW239" s="253">
        <v>0</v>
      </c>
      <c r="DX239" s="399">
        <v>0</v>
      </c>
      <c r="DY239" s="399"/>
      <c r="DZ239" s="400"/>
      <c r="EA239" s="391"/>
      <c r="EB239" s="401">
        <v>0</v>
      </c>
      <c r="EC239" s="402">
        <v>0</v>
      </c>
      <c r="ED239" s="402"/>
      <c r="EE239" s="403"/>
    </row>
    <row r="240" spans="1:135" x14ac:dyDescent="0.3">
      <c r="A240" s="20">
        <f t="shared" si="5"/>
        <v>70512</v>
      </c>
      <c r="B240" s="456" t="s">
        <v>350</v>
      </c>
      <c r="C240" s="457" t="s">
        <v>55</v>
      </c>
      <c r="D240" s="457" t="s">
        <v>81</v>
      </c>
      <c r="E240" s="457">
        <v>0</v>
      </c>
      <c r="F240" s="223">
        <v>5</v>
      </c>
      <c r="G240" s="183">
        <v>5</v>
      </c>
      <c r="H240" s="183">
        <v>5</v>
      </c>
      <c r="I240" s="183">
        <v>3.5</v>
      </c>
      <c r="J240" s="183">
        <v>1</v>
      </c>
      <c r="K240" s="183"/>
      <c r="L240" s="183"/>
      <c r="M240" s="183"/>
      <c r="N240" s="183"/>
      <c r="O240" s="224"/>
      <c r="P240" s="167">
        <v>0</v>
      </c>
      <c r="Q240" s="223">
        <v>3.9</v>
      </c>
      <c r="R240" s="225"/>
      <c r="S240" s="225"/>
      <c r="T240" s="168"/>
      <c r="U240" s="168"/>
      <c r="V240" s="168"/>
      <c r="W240" s="166"/>
      <c r="X240" s="183">
        <v>0</v>
      </c>
      <c r="Y240" s="169">
        <v>0</v>
      </c>
      <c r="Z240" s="170"/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3.9</v>
      </c>
      <c r="CB240" s="232" t="s">
        <v>424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3.9</v>
      </c>
      <c r="CL240" s="236"/>
      <c r="CM240" s="237"/>
      <c r="CN240" s="238"/>
      <c r="CO240">
        <v>0</v>
      </c>
      <c r="CP240" s="426"/>
      <c r="CQ240" s="427"/>
      <c r="CR240" s="427"/>
      <c r="CS240" s="427"/>
      <c r="CT240" s="428"/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3.9</v>
      </c>
      <c r="DT240" s="397"/>
      <c r="DU240" s="398"/>
      <c r="DV240" s="391"/>
      <c r="DW240" s="253">
        <v>0</v>
      </c>
      <c r="DX240" s="399">
        <v>0</v>
      </c>
      <c r="DY240" s="399"/>
      <c r="DZ240" s="400"/>
      <c r="EA240" s="391"/>
      <c r="EB240" s="401">
        <v>0</v>
      </c>
      <c r="EC240" s="402">
        <v>0</v>
      </c>
      <c r="ED240" s="402"/>
      <c r="EE240" s="403"/>
    </row>
    <row r="241" spans="1:135" x14ac:dyDescent="0.3">
      <c r="A241" s="20">
        <f t="shared" si="5"/>
        <v>70513</v>
      </c>
      <c r="B241" s="456" t="s">
        <v>144</v>
      </c>
      <c r="C241" s="457" t="s">
        <v>77</v>
      </c>
      <c r="D241" s="457" t="s">
        <v>155</v>
      </c>
      <c r="E241" s="457" t="s">
        <v>156</v>
      </c>
      <c r="F241" s="223">
        <v>1</v>
      </c>
      <c r="G241" s="183">
        <v>1</v>
      </c>
      <c r="H241" s="183">
        <v>1</v>
      </c>
      <c r="I241" s="183">
        <v>3.6</v>
      </c>
      <c r="J241" s="183">
        <v>4</v>
      </c>
      <c r="K241" s="183"/>
      <c r="L241" s="183"/>
      <c r="M241" s="183"/>
      <c r="N241" s="183"/>
      <c r="O241" s="224"/>
      <c r="P241" s="167">
        <v>0</v>
      </c>
      <c r="Q241" s="223">
        <v>2.1</v>
      </c>
      <c r="R241" s="225"/>
      <c r="S241" s="225"/>
      <c r="T241" s="168"/>
      <c r="U241" s="168"/>
      <c r="V241" s="168"/>
      <c r="W241" s="166"/>
      <c r="X241" s="183">
        <v>0</v>
      </c>
      <c r="Y241" s="169">
        <v>0</v>
      </c>
      <c r="Z241" s="170"/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2.1</v>
      </c>
      <c r="CB241" s="232" t="s">
        <v>426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2.1</v>
      </c>
      <c r="CL241" s="236"/>
      <c r="CM241" s="237"/>
      <c r="CN241" s="238"/>
      <c r="CO241">
        <v>0</v>
      </c>
      <c r="CP241" s="426"/>
      <c r="CQ241" s="427"/>
      <c r="CR241" s="427"/>
      <c r="CS241" s="427"/>
      <c r="CT241" s="428"/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2.1</v>
      </c>
      <c r="DT241" s="397"/>
      <c r="DU241" s="398"/>
      <c r="DV241" s="391"/>
      <c r="DW241" s="253">
        <v>0</v>
      </c>
      <c r="DX241" s="399">
        <v>0</v>
      </c>
      <c r="DY241" s="399"/>
      <c r="DZ241" s="400"/>
      <c r="EA241" s="391"/>
      <c r="EB241" s="401">
        <v>0</v>
      </c>
      <c r="EC241" s="402">
        <v>0</v>
      </c>
      <c r="ED241" s="402"/>
      <c r="EE241" s="403"/>
    </row>
    <row r="242" spans="1:135" x14ac:dyDescent="0.3">
      <c r="A242" s="20">
        <f t="shared" si="5"/>
        <v>70514</v>
      </c>
      <c r="B242" s="456" t="s">
        <v>127</v>
      </c>
      <c r="C242" s="457" t="s">
        <v>45</v>
      </c>
      <c r="D242" s="457" t="s">
        <v>102</v>
      </c>
      <c r="E242" s="457">
        <v>0</v>
      </c>
      <c r="F242" s="223">
        <v>5</v>
      </c>
      <c r="G242" s="183">
        <v>4.5</v>
      </c>
      <c r="H242" s="183">
        <v>4</v>
      </c>
      <c r="I242" s="183">
        <v>3.5</v>
      </c>
      <c r="J242" s="183">
        <v>1</v>
      </c>
      <c r="K242" s="183"/>
      <c r="L242" s="183"/>
      <c r="M242" s="183"/>
      <c r="N242" s="183"/>
      <c r="O242" s="224"/>
      <c r="P242" s="167">
        <v>0</v>
      </c>
      <c r="Q242" s="223">
        <v>3.6</v>
      </c>
      <c r="R242" s="225"/>
      <c r="S242" s="225"/>
      <c r="T242" s="168"/>
      <c r="U242" s="168"/>
      <c r="V242" s="168"/>
      <c r="W242" s="166"/>
      <c r="X242" s="183">
        <v>0</v>
      </c>
      <c r="Y242" s="169">
        <v>0</v>
      </c>
      <c r="Z242" s="170"/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3.6</v>
      </c>
      <c r="CB242" s="232" t="s">
        <v>424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3.6</v>
      </c>
      <c r="CL242" s="236"/>
      <c r="CM242" s="237"/>
      <c r="CN242" s="238"/>
      <c r="CO242">
        <v>0</v>
      </c>
      <c r="CP242" s="426"/>
      <c r="CQ242" s="427"/>
      <c r="CR242" s="427"/>
      <c r="CS242" s="427"/>
      <c r="CT242" s="428"/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3.6</v>
      </c>
      <c r="DT242" s="397"/>
      <c r="DU242" s="398"/>
      <c r="DV242" s="391"/>
      <c r="DW242" s="253">
        <v>0</v>
      </c>
      <c r="DX242" s="399">
        <v>0</v>
      </c>
      <c r="DY242" s="399"/>
      <c r="DZ242" s="400"/>
      <c r="EA242" s="391"/>
      <c r="EB242" s="401">
        <v>0</v>
      </c>
      <c r="EC242" s="402">
        <v>0</v>
      </c>
      <c r="ED242" s="402"/>
      <c r="EE242" s="403"/>
    </row>
    <row r="243" spans="1:135" x14ac:dyDescent="0.3">
      <c r="A243" s="20">
        <f t="shared" si="5"/>
        <v>70515</v>
      </c>
      <c r="B243" s="456" t="s">
        <v>145</v>
      </c>
      <c r="C243" s="457" t="s">
        <v>351</v>
      </c>
      <c r="D243" s="457" t="s">
        <v>33</v>
      </c>
      <c r="E243" s="457">
        <v>0</v>
      </c>
      <c r="F243" s="223">
        <v>4.7</v>
      </c>
      <c r="G243" s="183">
        <v>5</v>
      </c>
      <c r="H243" s="183">
        <v>4.7</v>
      </c>
      <c r="I243" s="183">
        <v>2</v>
      </c>
      <c r="J243" s="183">
        <v>3.5</v>
      </c>
      <c r="K243" s="183"/>
      <c r="L243" s="183"/>
      <c r="M243" s="183"/>
      <c r="N243" s="183"/>
      <c r="O243" s="224"/>
      <c r="P243" s="167">
        <v>0</v>
      </c>
      <c r="Q243" s="223">
        <v>4</v>
      </c>
      <c r="R243" s="225"/>
      <c r="S243" s="225"/>
      <c r="T243" s="168"/>
      <c r="U243" s="168"/>
      <c r="V243" s="168"/>
      <c r="W243" s="166"/>
      <c r="X243" s="183">
        <v>0</v>
      </c>
      <c r="Y243" s="169">
        <v>0</v>
      </c>
      <c r="Z243" s="170"/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4</v>
      </c>
      <c r="CB243" s="232" t="s">
        <v>424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4</v>
      </c>
      <c r="CL243" s="236"/>
      <c r="CM243" s="237"/>
      <c r="CN243" s="238"/>
      <c r="CO243">
        <v>0</v>
      </c>
      <c r="CP243" s="426"/>
      <c r="CQ243" s="427"/>
      <c r="CR243" s="427"/>
      <c r="CS243" s="427"/>
      <c r="CT243" s="428"/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4</v>
      </c>
      <c r="DT243" s="397"/>
      <c r="DU243" s="398"/>
      <c r="DV243" s="391"/>
      <c r="DW243" s="253">
        <v>0</v>
      </c>
      <c r="DX243" s="399">
        <v>0</v>
      </c>
      <c r="DY243" s="399"/>
      <c r="DZ243" s="400"/>
      <c r="EA243" s="391"/>
      <c r="EB243" s="401">
        <v>0</v>
      </c>
      <c r="EC243" s="402">
        <v>0</v>
      </c>
      <c r="ED243" s="402"/>
      <c r="EE243" s="403"/>
    </row>
    <row r="244" spans="1:135" x14ac:dyDescent="0.3">
      <c r="A244" s="20">
        <f t="shared" si="5"/>
        <v>70516</v>
      </c>
      <c r="B244" s="456" t="s">
        <v>145</v>
      </c>
      <c r="C244" s="457" t="s">
        <v>58</v>
      </c>
      <c r="D244" s="457" t="s">
        <v>352</v>
      </c>
      <c r="E244" s="457">
        <v>0</v>
      </c>
      <c r="F244" s="223">
        <v>5</v>
      </c>
      <c r="G244" s="183">
        <v>5</v>
      </c>
      <c r="H244" s="183">
        <v>4</v>
      </c>
      <c r="I244" s="183">
        <v>1</v>
      </c>
      <c r="J244" s="183">
        <v>1</v>
      </c>
      <c r="K244" s="183"/>
      <c r="L244" s="183"/>
      <c r="M244" s="183"/>
      <c r="N244" s="183"/>
      <c r="O244" s="224"/>
      <c r="P244" s="167">
        <v>0</v>
      </c>
      <c r="Q244" s="223">
        <v>3.2</v>
      </c>
      <c r="R244" s="225"/>
      <c r="S244" s="225"/>
      <c r="T244" s="168"/>
      <c r="U244" s="168"/>
      <c r="V244" s="168"/>
      <c r="W244" s="166"/>
      <c r="X244" s="183">
        <v>0</v>
      </c>
      <c r="Y244" s="169">
        <v>0</v>
      </c>
      <c r="Z244" s="170"/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3.2</v>
      </c>
      <c r="CB244" s="232" t="s">
        <v>424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3.2</v>
      </c>
      <c r="CL244" s="236"/>
      <c r="CM244" s="237"/>
      <c r="CN244" s="238"/>
      <c r="CO244">
        <v>0</v>
      </c>
      <c r="CP244" s="426"/>
      <c r="CQ244" s="427"/>
      <c r="CR244" s="427"/>
      <c r="CS244" s="427"/>
      <c r="CT244" s="428"/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/>
      <c r="DU244" s="398"/>
      <c r="DV244" s="391"/>
      <c r="DW244" s="253">
        <v>0</v>
      </c>
      <c r="DX244" s="399">
        <v>0</v>
      </c>
      <c r="DY244" s="399"/>
      <c r="DZ244" s="400"/>
      <c r="EA244" s="391"/>
      <c r="EB244" s="401">
        <v>0</v>
      </c>
      <c r="EC244" s="402">
        <v>0</v>
      </c>
      <c r="ED244" s="402"/>
      <c r="EE244" s="403"/>
    </row>
    <row r="245" spans="1:135" x14ac:dyDescent="0.3">
      <c r="A245" s="20">
        <f t="shared" si="5"/>
        <v>70517</v>
      </c>
      <c r="B245" s="456" t="s">
        <v>145</v>
      </c>
      <c r="C245" s="457" t="s">
        <v>58</v>
      </c>
      <c r="D245" s="457" t="s">
        <v>137</v>
      </c>
      <c r="E245" s="457" t="s">
        <v>161</v>
      </c>
      <c r="F245" s="223">
        <v>4.5</v>
      </c>
      <c r="G245" s="183">
        <v>5</v>
      </c>
      <c r="H245" s="183">
        <v>1</v>
      </c>
      <c r="I245" s="183">
        <v>1</v>
      </c>
      <c r="J245" s="183">
        <v>1</v>
      </c>
      <c r="K245" s="183"/>
      <c r="L245" s="183"/>
      <c r="M245" s="183"/>
      <c r="N245" s="183"/>
      <c r="O245" s="224"/>
      <c r="P245" s="167">
        <v>0</v>
      </c>
      <c r="Q245" s="223">
        <v>2.5</v>
      </c>
      <c r="R245" s="225"/>
      <c r="S245" s="225"/>
      <c r="T245" s="168"/>
      <c r="U245" s="168"/>
      <c r="V245" s="168"/>
      <c r="W245" s="166"/>
      <c r="X245" s="183">
        <v>0</v>
      </c>
      <c r="Y245" s="169">
        <v>0</v>
      </c>
      <c r="Z245" s="170"/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2.5</v>
      </c>
      <c r="CB245" s="232" t="s">
        <v>426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2.5</v>
      </c>
      <c r="CL245" s="236"/>
      <c r="CM245" s="237"/>
      <c r="CN245" s="238"/>
      <c r="CO245">
        <v>0</v>
      </c>
      <c r="CP245" s="426"/>
      <c r="CQ245" s="427"/>
      <c r="CR245" s="427"/>
      <c r="CS245" s="427"/>
      <c r="CT245" s="428"/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2.5</v>
      </c>
      <c r="DT245" s="397"/>
      <c r="DU245" s="398"/>
      <c r="DV245" s="391"/>
      <c r="DW245" s="253">
        <v>0</v>
      </c>
      <c r="DX245" s="399">
        <v>0</v>
      </c>
      <c r="DY245" s="399"/>
      <c r="DZ245" s="400"/>
      <c r="EA245" s="391"/>
      <c r="EB245" s="401">
        <v>0</v>
      </c>
      <c r="EC245" s="402">
        <v>0</v>
      </c>
      <c r="ED245" s="402"/>
      <c r="EE245" s="403"/>
    </row>
    <row r="246" spans="1:135" x14ac:dyDescent="0.3">
      <c r="A246" s="20">
        <f t="shared" si="5"/>
        <v>70518</v>
      </c>
      <c r="B246" s="456" t="s">
        <v>104</v>
      </c>
      <c r="C246" s="457" t="s">
        <v>57</v>
      </c>
      <c r="D246" s="457" t="s">
        <v>22</v>
      </c>
      <c r="E246" s="457" t="s">
        <v>124</v>
      </c>
      <c r="F246" s="223">
        <v>5</v>
      </c>
      <c r="G246" s="183">
        <v>5</v>
      </c>
      <c r="H246" s="183">
        <v>5</v>
      </c>
      <c r="I246" s="183">
        <v>1</v>
      </c>
      <c r="J246" s="183">
        <v>3.6</v>
      </c>
      <c r="K246" s="183"/>
      <c r="L246" s="183"/>
      <c r="M246" s="183"/>
      <c r="N246" s="183"/>
      <c r="O246" s="224"/>
      <c r="P246" s="167">
        <v>0</v>
      </c>
      <c r="Q246" s="223">
        <v>3.9</v>
      </c>
      <c r="R246" s="225"/>
      <c r="S246" s="225"/>
      <c r="T246" s="168"/>
      <c r="U246" s="168"/>
      <c r="V246" s="168"/>
      <c r="W246" s="166"/>
      <c r="X246" s="183">
        <v>0</v>
      </c>
      <c r="Y246" s="169">
        <v>0</v>
      </c>
      <c r="Z246" s="170"/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3.9</v>
      </c>
      <c r="CB246" s="232" t="s">
        <v>424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3.9</v>
      </c>
      <c r="CL246" s="236"/>
      <c r="CM246" s="237"/>
      <c r="CN246" s="238"/>
      <c r="CO246">
        <v>0</v>
      </c>
      <c r="CP246" s="426"/>
      <c r="CQ246" s="427"/>
      <c r="CR246" s="427"/>
      <c r="CS246" s="427"/>
      <c r="CT246" s="428"/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3.9</v>
      </c>
      <c r="DT246" s="397"/>
      <c r="DU246" s="398"/>
      <c r="DV246" s="391"/>
      <c r="DW246" s="253">
        <v>0</v>
      </c>
      <c r="DX246" s="399">
        <v>0</v>
      </c>
      <c r="DY246" s="399"/>
      <c r="DZ246" s="400"/>
      <c r="EA246" s="391"/>
      <c r="EB246" s="401">
        <v>0</v>
      </c>
      <c r="EC246" s="402">
        <v>0</v>
      </c>
      <c r="ED246" s="402"/>
      <c r="EE246" s="403"/>
    </row>
    <row r="247" spans="1:135" x14ac:dyDescent="0.3">
      <c r="A247" s="20">
        <f t="shared" si="5"/>
        <v>70519</v>
      </c>
      <c r="B247" s="456" t="s">
        <v>117</v>
      </c>
      <c r="C247" s="457" t="s">
        <v>353</v>
      </c>
      <c r="D247" s="457" t="s">
        <v>75</v>
      </c>
      <c r="E247" s="457" t="s">
        <v>170</v>
      </c>
      <c r="F247" s="223">
        <v>4.7</v>
      </c>
      <c r="G247" s="183">
        <v>5</v>
      </c>
      <c r="H247" s="183">
        <v>4</v>
      </c>
      <c r="I247" s="183">
        <v>1</v>
      </c>
      <c r="J247" s="183">
        <v>3.8</v>
      </c>
      <c r="K247" s="183"/>
      <c r="L247" s="183"/>
      <c r="M247" s="183"/>
      <c r="N247" s="183"/>
      <c r="O247" s="224"/>
      <c r="P247" s="167">
        <v>0</v>
      </c>
      <c r="Q247" s="223">
        <v>3.7</v>
      </c>
      <c r="R247" s="225"/>
      <c r="S247" s="225"/>
      <c r="T247" s="168"/>
      <c r="U247" s="168"/>
      <c r="V247" s="168"/>
      <c r="W247" s="166"/>
      <c r="X247" s="183">
        <v>0</v>
      </c>
      <c r="Y247" s="169">
        <v>0</v>
      </c>
      <c r="Z247" s="170"/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3.7</v>
      </c>
      <c r="CB247" s="232" t="s">
        <v>424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3.7</v>
      </c>
      <c r="CL247" s="236"/>
      <c r="CM247" s="237"/>
      <c r="CN247" s="238"/>
      <c r="CO247">
        <v>0</v>
      </c>
      <c r="CP247" s="426"/>
      <c r="CQ247" s="427"/>
      <c r="CR247" s="427"/>
      <c r="CS247" s="427"/>
      <c r="CT247" s="428"/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3.7</v>
      </c>
      <c r="DT247" s="397"/>
      <c r="DU247" s="398"/>
      <c r="DV247" s="391"/>
      <c r="DW247" s="253">
        <v>0</v>
      </c>
      <c r="DX247" s="399">
        <v>0</v>
      </c>
      <c r="DY247" s="399"/>
      <c r="DZ247" s="400"/>
      <c r="EA247" s="391"/>
      <c r="EB247" s="401">
        <v>0</v>
      </c>
      <c r="EC247" s="402">
        <v>0</v>
      </c>
      <c r="ED247" s="402"/>
      <c r="EE247" s="403"/>
    </row>
    <row r="248" spans="1:135" x14ac:dyDescent="0.3">
      <c r="A248" s="20">
        <f t="shared" si="5"/>
        <v>70520</v>
      </c>
      <c r="B248" s="456" t="s">
        <v>146</v>
      </c>
      <c r="C248" s="457" t="s">
        <v>334</v>
      </c>
      <c r="D248" s="457" t="s">
        <v>175</v>
      </c>
      <c r="E248" s="457" t="s">
        <v>354</v>
      </c>
      <c r="F248" s="223">
        <v>4.5999999999999996</v>
      </c>
      <c r="G248" s="183">
        <v>1</v>
      </c>
      <c r="H248" s="183">
        <v>2.5</v>
      </c>
      <c r="I248" s="183">
        <v>3.5</v>
      </c>
      <c r="J248" s="183">
        <v>3.8</v>
      </c>
      <c r="K248" s="183"/>
      <c r="L248" s="183"/>
      <c r="M248" s="183"/>
      <c r="N248" s="183"/>
      <c r="O248" s="224"/>
      <c r="P248" s="167">
        <v>0</v>
      </c>
      <c r="Q248" s="223">
        <v>3.1</v>
      </c>
      <c r="R248" s="225"/>
      <c r="S248" s="225"/>
      <c r="T248" s="168"/>
      <c r="U248" s="168"/>
      <c r="V248" s="168"/>
      <c r="W248" s="166"/>
      <c r="X248" s="183">
        <v>0</v>
      </c>
      <c r="Y248" s="169">
        <v>0</v>
      </c>
      <c r="Z248" s="170"/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3.1</v>
      </c>
      <c r="CB248" s="232" t="s">
        <v>424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3.1</v>
      </c>
      <c r="CL248" s="236"/>
      <c r="CM248" s="237"/>
      <c r="CN248" s="238"/>
      <c r="CO248">
        <v>0</v>
      </c>
      <c r="CP248" s="426"/>
      <c r="CQ248" s="427"/>
      <c r="CR248" s="427"/>
      <c r="CS248" s="427"/>
      <c r="CT248" s="428"/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3.1</v>
      </c>
      <c r="DT248" s="397"/>
      <c r="DU248" s="398"/>
      <c r="DV248" s="391"/>
      <c r="DW248" s="253">
        <v>0</v>
      </c>
      <c r="DX248" s="399">
        <v>0</v>
      </c>
      <c r="DY248" s="399"/>
      <c r="DZ248" s="400"/>
      <c r="EA248" s="391"/>
      <c r="EB248" s="401">
        <v>0</v>
      </c>
      <c r="EC248" s="402">
        <v>0</v>
      </c>
      <c r="ED248" s="402"/>
      <c r="EE248" s="403"/>
    </row>
    <row r="249" spans="1:135" x14ac:dyDescent="0.3">
      <c r="A249" s="20">
        <f t="shared" si="5"/>
        <v>70521</v>
      </c>
      <c r="B249" s="456" t="s">
        <v>86</v>
      </c>
      <c r="C249" s="457" t="s">
        <v>355</v>
      </c>
      <c r="D249" s="457" t="s">
        <v>356</v>
      </c>
      <c r="E249" s="457" t="s">
        <v>93</v>
      </c>
      <c r="F249" s="223">
        <v>5</v>
      </c>
      <c r="G249" s="183">
        <v>4.7</v>
      </c>
      <c r="H249" s="183">
        <v>5</v>
      </c>
      <c r="I249" s="183">
        <v>3.8</v>
      </c>
      <c r="J249" s="183">
        <v>4.2</v>
      </c>
      <c r="K249" s="183"/>
      <c r="L249" s="183"/>
      <c r="M249" s="183"/>
      <c r="N249" s="183"/>
      <c r="O249" s="224"/>
      <c r="P249" s="167">
        <v>0</v>
      </c>
      <c r="Q249" s="223">
        <v>4.5</v>
      </c>
      <c r="R249" s="225"/>
      <c r="S249" s="225"/>
      <c r="T249" s="168"/>
      <c r="U249" s="168"/>
      <c r="V249" s="168"/>
      <c r="W249" s="166"/>
      <c r="X249" s="183">
        <v>0</v>
      </c>
      <c r="Y249" s="169">
        <v>0</v>
      </c>
      <c r="Z249" s="170"/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4.5</v>
      </c>
      <c r="CB249" s="232" t="s">
        <v>425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4.5</v>
      </c>
      <c r="CL249" s="236"/>
      <c r="CM249" s="237"/>
      <c r="CN249" s="238"/>
      <c r="CO249">
        <v>0</v>
      </c>
      <c r="CP249" s="426"/>
      <c r="CQ249" s="427"/>
      <c r="CR249" s="427"/>
      <c r="CS249" s="427"/>
      <c r="CT249" s="428"/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/>
      <c r="DU249" s="398"/>
      <c r="DV249" s="391"/>
      <c r="DW249" s="253">
        <v>0</v>
      </c>
      <c r="DX249" s="399">
        <v>0</v>
      </c>
      <c r="DY249" s="399"/>
      <c r="DZ249" s="400"/>
      <c r="EA249" s="391"/>
      <c r="EB249" s="401">
        <v>0</v>
      </c>
      <c r="EC249" s="402">
        <v>0</v>
      </c>
      <c r="ED249" s="402"/>
      <c r="EE249" s="403"/>
    </row>
    <row r="250" spans="1:135" x14ac:dyDescent="0.3">
      <c r="A250" s="20">
        <f t="shared" si="5"/>
        <v>70522</v>
      </c>
      <c r="B250" s="456" t="s">
        <v>357</v>
      </c>
      <c r="C250" s="457" t="s">
        <v>358</v>
      </c>
      <c r="D250" s="457" t="s">
        <v>359</v>
      </c>
      <c r="E250" s="457" t="s">
        <v>98</v>
      </c>
      <c r="F250" s="223">
        <v>5</v>
      </c>
      <c r="G250" s="183">
        <v>5</v>
      </c>
      <c r="H250" s="183">
        <v>1</v>
      </c>
      <c r="I250" s="183">
        <v>1</v>
      </c>
      <c r="J250" s="183">
        <v>1</v>
      </c>
      <c r="K250" s="183"/>
      <c r="L250" s="183"/>
      <c r="M250" s="183"/>
      <c r="N250" s="183"/>
      <c r="O250" s="224"/>
      <c r="P250" s="167">
        <v>0</v>
      </c>
      <c r="Q250" s="223">
        <v>2.6</v>
      </c>
      <c r="R250" s="225"/>
      <c r="S250" s="225"/>
      <c r="T250" s="168"/>
      <c r="U250" s="168"/>
      <c r="V250" s="168"/>
      <c r="W250" s="166"/>
      <c r="X250" s="183">
        <v>0</v>
      </c>
      <c r="Y250" s="169">
        <v>0</v>
      </c>
      <c r="Z250" s="170"/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2.6</v>
      </c>
      <c r="CB250" s="232" t="s">
        <v>426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2.6</v>
      </c>
      <c r="CL250" s="236"/>
      <c r="CM250" s="237"/>
      <c r="CN250" s="238"/>
      <c r="CO250">
        <v>0</v>
      </c>
      <c r="CP250" s="426"/>
      <c r="CQ250" s="427"/>
      <c r="CR250" s="427"/>
      <c r="CS250" s="427"/>
      <c r="CT250" s="428"/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2.6</v>
      </c>
      <c r="DT250" s="397"/>
      <c r="DU250" s="398"/>
      <c r="DV250" s="391"/>
      <c r="DW250" s="253">
        <v>0</v>
      </c>
      <c r="DX250" s="399">
        <v>0</v>
      </c>
      <c r="DY250" s="399"/>
      <c r="DZ250" s="400"/>
      <c r="EA250" s="391"/>
      <c r="EB250" s="401">
        <v>0</v>
      </c>
      <c r="EC250" s="402">
        <v>0</v>
      </c>
      <c r="ED250" s="402"/>
      <c r="EE250" s="403"/>
    </row>
    <row r="251" spans="1:135" x14ac:dyDescent="0.3">
      <c r="A251" s="20">
        <f t="shared" si="5"/>
        <v>70523</v>
      </c>
      <c r="B251" s="456" t="s">
        <v>61</v>
      </c>
      <c r="C251" s="457" t="s">
        <v>145</v>
      </c>
      <c r="D251" s="457" t="s">
        <v>303</v>
      </c>
      <c r="E251" s="457" t="s">
        <v>98</v>
      </c>
      <c r="F251" s="223">
        <v>4.5</v>
      </c>
      <c r="G251" s="183">
        <v>5</v>
      </c>
      <c r="H251" s="183">
        <v>4.5999999999999996</v>
      </c>
      <c r="I251" s="183">
        <v>4</v>
      </c>
      <c r="J251" s="183">
        <v>4.5</v>
      </c>
      <c r="K251" s="183"/>
      <c r="L251" s="183"/>
      <c r="M251" s="183"/>
      <c r="N251" s="183"/>
      <c r="O251" s="224"/>
      <c r="P251" s="167">
        <v>0</v>
      </c>
      <c r="Q251" s="223">
        <v>4.5</v>
      </c>
      <c r="R251" s="225"/>
      <c r="S251" s="225"/>
      <c r="T251" s="168"/>
      <c r="U251" s="168"/>
      <c r="V251" s="168"/>
      <c r="W251" s="166"/>
      <c r="X251" s="183">
        <v>0</v>
      </c>
      <c r="Y251" s="169">
        <v>0</v>
      </c>
      <c r="Z251" s="170"/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4.5</v>
      </c>
      <c r="CB251" s="232" t="s">
        <v>425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4.5</v>
      </c>
      <c r="CL251" s="236"/>
      <c r="CM251" s="237"/>
      <c r="CN251" s="238"/>
      <c r="CO251">
        <v>0</v>
      </c>
      <c r="CP251" s="426"/>
      <c r="CQ251" s="427"/>
      <c r="CR251" s="427"/>
      <c r="CS251" s="427"/>
      <c r="CT251" s="428"/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4.5</v>
      </c>
      <c r="DS251" s="397">
        <v>4.5</v>
      </c>
      <c r="DT251" s="397"/>
      <c r="DU251" s="398"/>
      <c r="DV251" s="391"/>
      <c r="DW251" s="253">
        <v>0</v>
      </c>
      <c r="DX251" s="399">
        <v>0</v>
      </c>
      <c r="DY251" s="399"/>
      <c r="DZ251" s="400"/>
      <c r="EA251" s="391"/>
      <c r="EB251" s="401">
        <v>0</v>
      </c>
      <c r="EC251" s="402">
        <v>0</v>
      </c>
      <c r="ED251" s="402"/>
      <c r="EE251" s="403"/>
    </row>
    <row r="252" spans="1:135" x14ac:dyDescent="0.3">
      <c r="A252" s="20">
        <f t="shared" si="5"/>
        <v>70524</v>
      </c>
      <c r="B252" s="456" t="s">
        <v>120</v>
      </c>
      <c r="C252" s="457" t="s">
        <v>53</v>
      </c>
      <c r="D252" s="457" t="s">
        <v>128</v>
      </c>
      <c r="E252" s="457">
        <v>0</v>
      </c>
      <c r="F252" s="223">
        <v>5</v>
      </c>
      <c r="G252" s="183">
        <v>5</v>
      </c>
      <c r="H252" s="183">
        <v>1</v>
      </c>
      <c r="I252" s="183">
        <v>1</v>
      </c>
      <c r="J252" s="183">
        <v>1</v>
      </c>
      <c r="K252" s="183"/>
      <c r="L252" s="183"/>
      <c r="M252" s="183"/>
      <c r="N252" s="183"/>
      <c r="O252" s="224"/>
      <c r="P252" s="167">
        <v>0</v>
      </c>
      <c r="Q252" s="223">
        <v>2.6</v>
      </c>
      <c r="R252" s="225"/>
      <c r="S252" s="225"/>
      <c r="T252" s="168"/>
      <c r="U252" s="168"/>
      <c r="V252" s="168"/>
      <c r="W252" s="166"/>
      <c r="X252" s="183">
        <v>0</v>
      </c>
      <c r="Y252" s="169">
        <v>0</v>
      </c>
      <c r="Z252" s="170"/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2.6</v>
      </c>
      <c r="CB252" s="232" t="s">
        <v>426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2.6</v>
      </c>
      <c r="CL252" s="236"/>
      <c r="CM252" s="237"/>
      <c r="CN252" s="238"/>
      <c r="CO252">
        <v>0</v>
      </c>
      <c r="CP252" s="426"/>
      <c r="CQ252" s="427"/>
      <c r="CR252" s="427"/>
      <c r="CS252" s="427"/>
      <c r="CT252" s="428"/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1.7</v>
      </c>
      <c r="DS252" s="397">
        <v>2.6</v>
      </c>
      <c r="DT252" s="397"/>
      <c r="DU252" s="398"/>
      <c r="DV252" s="391"/>
      <c r="DW252" s="253">
        <v>0</v>
      </c>
      <c r="DX252" s="399">
        <v>0</v>
      </c>
      <c r="DY252" s="399"/>
      <c r="DZ252" s="400"/>
      <c r="EA252" s="391"/>
      <c r="EB252" s="401">
        <v>0</v>
      </c>
      <c r="EC252" s="402">
        <v>0</v>
      </c>
      <c r="ED252" s="402"/>
      <c r="EE252" s="403"/>
    </row>
    <row r="253" spans="1:135" x14ac:dyDescent="0.3">
      <c r="A253" s="20">
        <f t="shared" si="5"/>
        <v>70525</v>
      </c>
      <c r="B253" s="456" t="s">
        <v>149</v>
      </c>
      <c r="C253" s="457" t="s">
        <v>360</v>
      </c>
      <c r="D253" s="457" t="s">
        <v>168</v>
      </c>
      <c r="E253" s="457" t="s">
        <v>361</v>
      </c>
      <c r="F253" s="223">
        <v>4</v>
      </c>
      <c r="G253" s="183">
        <v>5</v>
      </c>
      <c r="H253" s="183">
        <v>2.5</v>
      </c>
      <c r="I253" s="183">
        <v>2</v>
      </c>
      <c r="J253" s="183">
        <v>1</v>
      </c>
      <c r="K253" s="183"/>
      <c r="L253" s="183"/>
      <c r="M253" s="183"/>
      <c r="N253" s="183"/>
      <c r="O253" s="224"/>
      <c r="P253" s="167">
        <v>0</v>
      </c>
      <c r="Q253" s="223">
        <v>2.9</v>
      </c>
      <c r="R253" s="225"/>
      <c r="S253" s="225"/>
      <c r="T253" s="168"/>
      <c r="U253" s="168"/>
      <c r="V253" s="168"/>
      <c r="W253" s="166"/>
      <c r="X253" s="183">
        <v>0</v>
      </c>
      <c r="Y253" s="169">
        <v>0</v>
      </c>
      <c r="Z253" s="170"/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2.9</v>
      </c>
      <c r="CB253" s="232" t="s">
        <v>426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2.9</v>
      </c>
      <c r="CL253" s="236"/>
      <c r="CM253" s="237"/>
      <c r="CN253" s="238"/>
      <c r="CO253">
        <v>0</v>
      </c>
      <c r="CP253" s="426"/>
      <c r="CQ253" s="427"/>
      <c r="CR253" s="427"/>
      <c r="CS253" s="427"/>
      <c r="CT253" s="428"/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3.2</v>
      </c>
      <c r="DS253" s="397">
        <v>2.9</v>
      </c>
      <c r="DT253" s="397"/>
      <c r="DU253" s="398"/>
      <c r="DV253" s="391"/>
      <c r="DW253" s="253">
        <v>0</v>
      </c>
      <c r="DX253" s="399">
        <v>0</v>
      </c>
      <c r="DY253" s="399"/>
      <c r="DZ253" s="400"/>
      <c r="EA253" s="391"/>
      <c r="EB253" s="401">
        <v>0</v>
      </c>
      <c r="EC253" s="402">
        <v>0</v>
      </c>
      <c r="ED253" s="402"/>
      <c r="EE253" s="403"/>
    </row>
    <row r="254" spans="1:135" x14ac:dyDescent="0.3">
      <c r="A254" s="20">
        <f t="shared" si="5"/>
        <v>70526</v>
      </c>
      <c r="B254" s="456" t="s">
        <v>152</v>
      </c>
      <c r="C254" s="457" t="s">
        <v>335</v>
      </c>
      <c r="D254" s="457" t="s">
        <v>97</v>
      </c>
      <c r="E254" s="457" t="s">
        <v>180</v>
      </c>
      <c r="F254" s="223">
        <v>4.7</v>
      </c>
      <c r="G254" s="183">
        <v>5</v>
      </c>
      <c r="H254" s="183">
        <v>3.5</v>
      </c>
      <c r="I254" s="183">
        <v>1</v>
      </c>
      <c r="J254" s="183">
        <v>1</v>
      </c>
      <c r="K254" s="183"/>
      <c r="L254" s="183"/>
      <c r="M254" s="183"/>
      <c r="N254" s="183"/>
      <c r="O254" s="224"/>
      <c r="P254" s="167">
        <v>0</v>
      </c>
      <c r="Q254" s="223">
        <v>3</v>
      </c>
      <c r="R254" s="225"/>
      <c r="S254" s="225"/>
      <c r="T254" s="168"/>
      <c r="U254" s="168"/>
      <c r="V254" s="168"/>
      <c r="W254" s="166"/>
      <c r="X254" s="183">
        <v>0</v>
      </c>
      <c r="Y254" s="169">
        <v>0</v>
      </c>
      <c r="Z254" s="170"/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3</v>
      </c>
      <c r="CB254" s="232" t="s">
        <v>424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3</v>
      </c>
      <c r="CL254" s="236"/>
      <c r="CM254" s="237"/>
      <c r="CN254" s="238"/>
      <c r="CO254">
        <v>0</v>
      </c>
      <c r="CP254" s="426"/>
      <c r="CQ254" s="427"/>
      <c r="CR254" s="427"/>
      <c r="CS254" s="427"/>
      <c r="CT254" s="428"/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</v>
      </c>
      <c r="DT254" s="397"/>
      <c r="DU254" s="398"/>
      <c r="DV254" s="391"/>
      <c r="DW254" s="253">
        <v>0</v>
      </c>
      <c r="DX254" s="399">
        <v>0</v>
      </c>
      <c r="DY254" s="399"/>
      <c r="DZ254" s="400"/>
      <c r="EA254" s="391"/>
      <c r="EB254" s="401">
        <v>0</v>
      </c>
      <c r="EC254" s="402">
        <v>0</v>
      </c>
      <c r="ED254" s="402"/>
      <c r="EE254" s="403"/>
    </row>
    <row r="255" spans="1:135" x14ac:dyDescent="0.3">
      <c r="A255" s="20">
        <f t="shared" si="5"/>
        <v>70527</v>
      </c>
      <c r="B255" s="456" t="s">
        <v>287</v>
      </c>
      <c r="C255" s="457" t="s">
        <v>36</v>
      </c>
      <c r="D255" s="457" t="s">
        <v>107</v>
      </c>
      <c r="E255" s="457">
        <v>0</v>
      </c>
      <c r="F255" s="223">
        <v>5</v>
      </c>
      <c r="G255" s="183">
        <v>5</v>
      </c>
      <c r="H255" s="183">
        <v>1</v>
      </c>
      <c r="I255" s="183">
        <v>1</v>
      </c>
      <c r="J255" s="183">
        <v>1</v>
      </c>
      <c r="K255" s="183"/>
      <c r="L255" s="183"/>
      <c r="M255" s="183"/>
      <c r="N255" s="183"/>
      <c r="O255" s="224"/>
      <c r="P255" s="167">
        <v>0</v>
      </c>
      <c r="Q255" s="223">
        <v>2.6</v>
      </c>
      <c r="R255" s="225"/>
      <c r="S255" s="225"/>
      <c r="T255" s="168"/>
      <c r="U255" s="168"/>
      <c r="V255" s="168"/>
      <c r="W255" s="166"/>
      <c r="X255" s="183">
        <v>0</v>
      </c>
      <c r="Y255" s="169">
        <v>0</v>
      </c>
      <c r="Z255" s="170"/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2.6</v>
      </c>
      <c r="CB255" s="232" t="s">
        <v>426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2.6</v>
      </c>
      <c r="CL255" s="236"/>
      <c r="CM255" s="237"/>
      <c r="CN255" s="238"/>
      <c r="CO255">
        <v>0</v>
      </c>
      <c r="CP255" s="426"/>
      <c r="CQ255" s="427"/>
      <c r="CR255" s="427"/>
      <c r="CS255" s="427"/>
      <c r="CT255" s="428"/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2</v>
      </c>
      <c r="DS255" s="397">
        <v>2.6</v>
      </c>
      <c r="DT255" s="397"/>
      <c r="DU255" s="398"/>
      <c r="DV255" s="391"/>
      <c r="DW255" s="253">
        <v>0</v>
      </c>
      <c r="DX255" s="399">
        <v>0</v>
      </c>
      <c r="DY255" s="399"/>
      <c r="DZ255" s="400"/>
      <c r="EA255" s="391"/>
      <c r="EB255" s="401">
        <v>0</v>
      </c>
      <c r="EC255" s="402">
        <v>0</v>
      </c>
      <c r="ED255" s="402"/>
      <c r="EE255" s="403"/>
    </row>
    <row r="256" spans="1:135" x14ac:dyDescent="0.3">
      <c r="A256" s="20">
        <f t="shared" si="5"/>
        <v>70528</v>
      </c>
      <c r="B256" s="456" t="s">
        <v>289</v>
      </c>
      <c r="C256" s="457" t="s">
        <v>82</v>
      </c>
      <c r="D256" s="457" t="s">
        <v>362</v>
      </c>
      <c r="E256" s="457" t="s">
        <v>352</v>
      </c>
      <c r="F256" s="223">
        <v>1</v>
      </c>
      <c r="G256" s="183">
        <v>1</v>
      </c>
      <c r="H256" s="183">
        <v>1</v>
      </c>
      <c r="I256" s="183">
        <v>1</v>
      </c>
      <c r="J256" s="183">
        <v>1</v>
      </c>
      <c r="K256" s="183"/>
      <c r="L256" s="183"/>
      <c r="M256" s="183"/>
      <c r="N256" s="183"/>
      <c r="O256" s="224"/>
      <c r="P256" s="167">
        <v>0</v>
      </c>
      <c r="Q256" s="223">
        <v>1</v>
      </c>
      <c r="R256" s="225"/>
      <c r="S256" s="225"/>
      <c r="T256" s="168"/>
      <c r="U256" s="168"/>
      <c r="V256" s="168"/>
      <c r="W256" s="166"/>
      <c r="X256" s="183">
        <v>0</v>
      </c>
      <c r="Y256" s="169">
        <v>0</v>
      </c>
      <c r="Z256" s="170"/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1</v>
      </c>
      <c r="CB256" s="232" t="s">
        <v>426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1</v>
      </c>
      <c r="CL256" s="236"/>
      <c r="CM256" s="237"/>
      <c r="CN256" s="238"/>
      <c r="CO256">
        <v>0</v>
      </c>
      <c r="CP256" s="426"/>
      <c r="CQ256" s="427"/>
      <c r="CR256" s="427"/>
      <c r="CS256" s="427"/>
      <c r="CT256" s="428"/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1.9</v>
      </c>
      <c r="DS256" s="397">
        <v>1</v>
      </c>
      <c r="DT256" s="397"/>
      <c r="DU256" s="398"/>
      <c r="DV256" s="391"/>
      <c r="DW256" s="253">
        <v>0</v>
      </c>
      <c r="DX256" s="399">
        <v>0</v>
      </c>
      <c r="DY256" s="399"/>
      <c r="DZ256" s="400"/>
      <c r="EA256" s="391"/>
      <c r="EB256" s="401">
        <v>0</v>
      </c>
      <c r="EC256" s="402">
        <v>0</v>
      </c>
      <c r="ED256" s="402"/>
      <c r="EE256" s="403"/>
    </row>
    <row r="257" spans="1:135" x14ac:dyDescent="0.3">
      <c r="A257" s="20">
        <f t="shared" si="5"/>
        <v>70529</v>
      </c>
      <c r="B257" s="456" t="s">
        <v>131</v>
      </c>
      <c r="C257" s="457" t="s">
        <v>103</v>
      </c>
      <c r="D257" s="457" t="s">
        <v>105</v>
      </c>
      <c r="E257" s="457" t="s">
        <v>72</v>
      </c>
      <c r="F257" s="266">
        <v>1</v>
      </c>
      <c r="G257" s="268">
        <v>1</v>
      </c>
      <c r="H257" s="268">
        <v>4.5</v>
      </c>
      <c r="I257" s="268">
        <v>3.8</v>
      </c>
      <c r="J257" s="268">
        <v>1</v>
      </c>
      <c r="K257" s="268"/>
      <c r="L257" s="268"/>
      <c r="M257" s="268"/>
      <c r="N257" s="268"/>
      <c r="O257" s="224"/>
      <c r="P257" s="167">
        <v>0</v>
      </c>
      <c r="Q257" s="266">
        <v>2.2999999999999998</v>
      </c>
      <c r="R257" s="269"/>
      <c r="S257" s="269"/>
      <c r="T257" s="169"/>
      <c r="U257" s="169"/>
      <c r="V257" s="169"/>
      <c r="W257" s="166"/>
      <c r="X257" s="183">
        <v>0</v>
      </c>
      <c r="Y257" s="169">
        <v>0</v>
      </c>
      <c r="Z257" s="170"/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2.2999999999999998</v>
      </c>
      <c r="CB257" s="232" t="s">
        <v>426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2.2999999999999998</v>
      </c>
      <c r="CL257" s="236"/>
      <c r="CM257" s="237"/>
      <c r="CN257" s="238"/>
      <c r="CO257">
        <v>0</v>
      </c>
      <c r="CP257" s="426"/>
      <c r="CQ257" s="427"/>
      <c r="CR257" s="427"/>
      <c r="CS257" s="427"/>
      <c r="CT257" s="428"/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3.7</v>
      </c>
      <c r="DS257" s="397">
        <v>2.2999999999999998</v>
      </c>
      <c r="DT257" s="397"/>
      <c r="DU257" s="398"/>
      <c r="DV257" s="391"/>
      <c r="DW257" s="253">
        <v>0</v>
      </c>
      <c r="DX257" s="399">
        <v>0</v>
      </c>
      <c r="DY257" s="399"/>
      <c r="DZ257" s="400"/>
      <c r="EA257" s="391"/>
      <c r="EB257" s="401">
        <v>0</v>
      </c>
      <c r="EC257" s="402">
        <v>0</v>
      </c>
      <c r="ED257" s="402"/>
      <c r="EE257" s="403"/>
    </row>
    <row r="258" spans="1:135" x14ac:dyDescent="0.3">
      <c r="A258" s="20">
        <f t="shared" si="5"/>
        <v>70530</v>
      </c>
      <c r="B258" s="456" t="s">
        <v>131</v>
      </c>
      <c r="C258" s="457" t="s">
        <v>363</v>
      </c>
      <c r="D258" s="457" t="s">
        <v>364</v>
      </c>
      <c r="E258" s="457" t="s">
        <v>106</v>
      </c>
      <c r="F258" s="223">
        <v>5</v>
      </c>
      <c r="G258" s="183">
        <v>5</v>
      </c>
      <c r="H258" s="183">
        <v>5</v>
      </c>
      <c r="I258" s="183">
        <v>3.8</v>
      </c>
      <c r="J258" s="183">
        <v>5</v>
      </c>
      <c r="K258" s="183"/>
      <c r="L258" s="183"/>
      <c r="M258" s="183"/>
      <c r="N258" s="183"/>
      <c r="O258" s="224"/>
      <c r="P258" s="167">
        <v>0</v>
      </c>
      <c r="Q258" s="223">
        <v>4.8</v>
      </c>
      <c r="R258" s="225"/>
      <c r="S258" s="225"/>
      <c r="T258" s="168"/>
      <c r="U258" s="168"/>
      <c r="V258" s="168"/>
      <c r="W258" s="166"/>
      <c r="X258" s="183">
        <v>0</v>
      </c>
      <c r="Y258" s="169">
        <v>0</v>
      </c>
      <c r="Z258" s="170"/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4.8</v>
      </c>
      <c r="CB258" s="232" t="s">
        <v>429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4.8</v>
      </c>
      <c r="CL258" s="236"/>
      <c r="CM258" s="237"/>
      <c r="CN258" s="238"/>
      <c r="CO258">
        <v>0</v>
      </c>
      <c r="CP258" s="426"/>
      <c r="CQ258" s="427"/>
      <c r="CR258" s="427"/>
      <c r="CS258" s="427"/>
      <c r="CT258" s="428"/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4.8</v>
      </c>
      <c r="DT258" s="397"/>
      <c r="DU258" s="398"/>
      <c r="DV258" s="391"/>
      <c r="DW258" s="253">
        <v>0</v>
      </c>
      <c r="DX258" s="399">
        <v>0</v>
      </c>
      <c r="DY258" s="399"/>
      <c r="DZ258" s="400"/>
      <c r="EA258" s="391"/>
      <c r="EB258" s="401">
        <v>0</v>
      </c>
      <c r="EC258" s="402">
        <v>0</v>
      </c>
      <c r="ED258" s="402"/>
      <c r="EE258" s="403"/>
    </row>
    <row r="259" spans="1:135" x14ac:dyDescent="0.3">
      <c r="A259" s="20">
        <f t="shared" si="5"/>
        <v>70531</v>
      </c>
      <c r="B259" s="456" t="s">
        <v>365</v>
      </c>
      <c r="C259" s="457" t="s">
        <v>348</v>
      </c>
      <c r="D259" s="457" t="s">
        <v>366</v>
      </c>
      <c r="E259" s="457" t="s">
        <v>126</v>
      </c>
      <c r="F259" s="223">
        <v>4.5</v>
      </c>
      <c r="G259" s="183">
        <v>5</v>
      </c>
      <c r="H259" s="183">
        <v>1</v>
      </c>
      <c r="I259" s="183">
        <v>1</v>
      </c>
      <c r="J259" s="183">
        <v>1</v>
      </c>
      <c r="K259" s="183"/>
      <c r="L259" s="183"/>
      <c r="M259" s="183"/>
      <c r="N259" s="183"/>
      <c r="O259" s="224"/>
      <c r="P259" s="167">
        <v>0</v>
      </c>
      <c r="Q259" s="223">
        <v>2.5</v>
      </c>
      <c r="R259" s="225"/>
      <c r="S259" s="225"/>
      <c r="T259" s="168"/>
      <c r="U259" s="168"/>
      <c r="V259" s="168"/>
      <c r="W259" s="166"/>
      <c r="X259" s="183">
        <v>0</v>
      </c>
      <c r="Y259" s="169">
        <v>0</v>
      </c>
      <c r="Z259" s="170"/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2.5</v>
      </c>
      <c r="CB259" s="232" t="s">
        <v>426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2.5</v>
      </c>
      <c r="CL259" s="236"/>
      <c r="CM259" s="237"/>
      <c r="CN259" s="238"/>
      <c r="CO259">
        <v>0</v>
      </c>
      <c r="CP259" s="426"/>
      <c r="CQ259" s="427"/>
      <c r="CR259" s="427"/>
      <c r="CS259" s="427"/>
      <c r="CT259" s="428"/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2.5</v>
      </c>
      <c r="DS259" s="397">
        <v>2.5</v>
      </c>
      <c r="DT259" s="397"/>
      <c r="DU259" s="398"/>
      <c r="DV259" s="391"/>
      <c r="DW259" s="253">
        <v>0</v>
      </c>
      <c r="DX259" s="399">
        <v>0</v>
      </c>
      <c r="DY259" s="399"/>
      <c r="DZ259" s="400"/>
      <c r="EA259" s="391"/>
      <c r="EB259" s="401">
        <v>0</v>
      </c>
      <c r="EC259" s="402">
        <v>0</v>
      </c>
      <c r="ED259" s="402"/>
      <c r="EE259" s="403"/>
    </row>
    <row r="260" spans="1:135" x14ac:dyDescent="0.3">
      <c r="A260" s="20">
        <f t="shared" si="5"/>
        <v>70532</v>
      </c>
      <c r="B260" s="456" t="s">
        <v>136</v>
      </c>
      <c r="C260" s="457" t="s">
        <v>55</v>
      </c>
      <c r="D260" s="457" t="s">
        <v>137</v>
      </c>
      <c r="E260" s="457" t="s">
        <v>161</v>
      </c>
      <c r="F260" s="266">
        <v>5</v>
      </c>
      <c r="G260" s="268">
        <v>1</v>
      </c>
      <c r="H260" s="268">
        <v>2.5</v>
      </c>
      <c r="I260" s="268">
        <v>2</v>
      </c>
      <c r="J260" s="268">
        <v>1</v>
      </c>
      <c r="K260" s="268"/>
      <c r="L260" s="268"/>
      <c r="M260" s="268"/>
      <c r="N260" s="268"/>
      <c r="O260" s="224"/>
      <c r="P260" s="167">
        <v>0</v>
      </c>
      <c r="Q260" s="266">
        <v>2.2999999999999998</v>
      </c>
      <c r="R260" s="269"/>
      <c r="S260" s="269"/>
      <c r="T260" s="169"/>
      <c r="U260" s="169"/>
      <c r="V260" s="169"/>
      <c r="W260" s="166"/>
      <c r="X260" s="183">
        <v>0</v>
      </c>
      <c r="Y260" s="169">
        <v>0</v>
      </c>
      <c r="Z260" s="170"/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2.2999999999999998</v>
      </c>
      <c r="CB260" s="232" t="s">
        <v>426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2.2999999999999998</v>
      </c>
      <c r="CL260" s="236"/>
      <c r="CM260" s="237"/>
      <c r="CN260" s="238"/>
      <c r="CO260">
        <v>0</v>
      </c>
      <c r="CP260" s="426"/>
      <c r="CQ260" s="427"/>
      <c r="CR260" s="427"/>
      <c r="CS260" s="427"/>
      <c r="CT260" s="428"/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4</v>
      </c>
      <c r="DS260" s="397">
        <v>2.2999999999999998</v>
      </c>
      <c r="DT260" s="397"/>
      <c r="DU260" s="398"/>
      <c r="DV260" s="391"/>
      <c r="DW260" s="253">
        <v>0</v>
      </c>
      <c r="DX260" s="399">
        <v>0</v>
      </c>
      <c r="DY260" s="399"/>
      <c r="DZ260" s="400"/>
      <c r="EA260" s="391"/>
      <c r="EB260" s="401">
        <v>0</v>
      </c>
      <c r="EC260" s="402">
        <v>0</v>
      </c>
      <c r="ED260" s="402"/>
      <c r="EE260" s="403"/>
    </row>
    <row r="261" spans="1:135" x14ac:dyDescent="0.3">
      <c r="A261" s="20">
        <f t="shared" si="5"/>
        <v>70533</v>
      </c>
      <c r="B261" s="456" t="s">
        <v>87</v>
      </c>
      <c r="C261" s="457" t="s">
        <v>68</v>
      </c>
      <c r="D261" s="457" t="s">
        <v>28</v>
      </c>
      <c r="E261" s="457">
        <v>0</v>
      </c>
      <c r="F261" s="223">
        <v>5</v>
      </c>
      <c r="G261" s="183">
        <v>5</v>
      </c>
      <c r="H261" s="183">
        <v>4.8</v>
      </c>
      <c r="I261" s="183">
        <v>4.5</v>
      </c>
      <c r="J261" s="183">
        <v>4.5</v>
      </c>
      <c r="K261" s="183"/>
      <c r="L261" s="183"/>
      <c r="M261" s="183"/>
      <c r="N261" s="183"/>
      <c r="O261" s="224"/>
      <c r="P261" s="167">
        <v>0</v>
      </c>
      <c r="Q261" s="223">
        <v>4.8</v>
      </c>
      <c r="R261" s="225"/>
      <c r="S261" s="225"/>
      <c r="T261" s="168"/>
      <c r="U261" s="168"/>
      <c r="V261" s="168"/>
      <c r="W261" s="166"/>
      <c r="X261" s="183">
        <v>0</v>
      </c>
      <c r="Y261" s="169">
        <v>0</v>
      </c>
      <c r="Z261" s="170"/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4.8</v>
      </c>
      <c r="CB261" s="232" t="s">
        <v>429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4.8</v>
      </c>
      <c r="CL261" s="236"/>
      <c r="CM261" s="237"/>
      <c r="CN261" s="238"/>
      <c r="CO261">
        <v>0</v>
      </c>
      <c r="CP261" s="426"/>
      <c r="CQ261" s="427"/>
      <c r="CR261" s="427"/>
      <c r="CS261" s="427"/>
      <c r="CT261" s="428"/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5</v>
      </c>
      <c r="DS261" s="397">
        <v>4.8</v>
      </c>
      <c r="DT261" s="397"/>
      <c r="DU261" s="398"/>
      <c r="DV261" s="391"/>
      <c r="DW261" s="253">
        <v>0</v>
      </c>
      <c r="DX261" s="399">
        <v>0</v>
      </c>
      <c r="DY261" s="399"/>
      <c r="DZ261" s="400"/>
      <c r="EA261" s="391"/>
      <c r="EB261" s="401">
        <v>0</v>
      </c>
      <c r="EC261" s="402">
        <v>0</v>
      </c>
      <c r="ED261" s="402"/>
      <c r="EE261" s="403"/>
    </row>
    <row r="262" spans="1:135" x14ac:dyDescent="0.3">
      <c r="A262" s="20">
        <f t="shared" si="5"/>
        <v>70534</v>
      </c>
      <c r="B262" s="456" t="s">
        <v>367</v>
      </c>
      <c r="C262" s="457" t="s">
        <v>122</v>
      </c>
      <c r="D262" s="457" t="s">
        <v>168</v>
      </c>
      <c r="E262" s="457">
        <v>0</v>
      </c>
      <c r="F262" s="223">
        <v>4.8</v>
      </c>
      <c r="G262" s="183">
        <v>5</v>
      </c>
      <c r="H262" s="183">
        <v>4</v>
      </c>
      <c r="I262" s="183">
        <v>2</v>
      </c>
      <c r="J262" s="183">
        <v>1</v>
      </c>
      <c r="K262" s="183"/>
      <c r="L262" s="183"/>
      <c r="M262" s="183"/>
      <c r="N262" s="183"/>
      <c r="O262" s="224"/>
      <c r="P262" s="167">
        <v>0</v>
      </c>
      <c r="Q262" s="223">
        <v>3.4</v>
      </c>
      <c r="R262" s="225"/>
      <c r="S262" s="225"/>
      <c r="T262" s="168"/>
      <c r="U262" s="168"/>
      <c r="V262" s="168"/>
      <c r="W262" s="166"/>
      <c r="X262" s="183">
        <v>0</v>
      </c>
      <c r="Y262" s="169">
        <v>0</v>
      </c>
      <c r="Z262" s="170"/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3.4</v>
      </c>
      <c r="CB262" s="232" t="s">
        <v>424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3.4</v>
      </c>
      <c r="CL262" s="236"/>
      <c r="CM262" s="237"/>
      <c r="CN262" s="238"/>
      <c r="CO262">
        <v>0</v>
      </c>
      <c r="CP262" s="426"/>
      <c r="CQ262" s="427"/>
      <c r="CR262" s="427"/>
      <c r="CS262" s="427"/>
      <c r="CT262" s="428"/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3.4</v>
      </c>
      <c r="DS262" s="397">
        <v>3.4</v>
      </c>
      <c r="DT262" s="397"/>
      <c r="DU262" s="398"/>
      <c r="DV262" s="391"/>
      <c r="DW262" s="253">
        <v>0</v>
      </c>
      <c r="DX262" s="399">
        <v>0</v>
      </c>
      <c r="DY262" s="399"/>
      <c r="DZ262" s="400"/>
      <c r="EA262" s="391"/>
      <c r="EB262" s="401">
        <v>0</v>
      </c>
      <c r="EC262" s="402">
        <v>0</v>
      </c>
      <c r="ED262" s="402"/>
      <c r="EE262" s="403"/>
    </row>
    <row r="263" spans="1:135" x14ac:dyDescent="0.3">
      <c r="A263" s="20">
        <f t="shared" si="5"/>
        <v>70535</v>
      </c>
      <c r="B263" s="456" t="s">
        <v>368</v>
      </c>
      <c r="C263" s="457" t="s">
        <v>369</v>
      </c>
      <c r="D263" s="457" t="s">
        <v>370</v>
      </c>
      <c r="E263" s="457">
        <v>0</v>
      </c>
      <c r="F263" s="223">
        <v>5</v>
      </c>
      <c r="G263" s="183">
        <v>5</v>
      </c>
      <c r="H263" s="183">
        <v>5</v>
      </c>
      <c r="I263" s="183">
        <v>4.8</v>
      </c>
      <c r="J263" s="183">
        <v>1</v>
      </c>
      <c r="K263" s="183"/>
      <c r="L263" s="183"/>
      <c r="M263" s="183"/>
      <c r="N263" s="183"/>
      <c r="O263" s="224"/>
      <c r="P263" s="167">
        <v>0</v>
      </c>
      <c r="Q263" s="223">
        <v>4.2</v>
      </c>
      <c r="R263" s="225"/>
      <c r="S263" s="225"/>
      <c r="T263" s="168"/>
      <c r="U263" s="168"/>
      <c r="V263" s="168"/>
      <c r="W263" s="166"/>
      <c r="X263" s="183">
        <v>0</v>
      </c>
      <c r="Y263" s="169">
        <v>0</v>
      </c>
      <c r="Z263" s="170"/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4.2</v>
      </c>
      <c r="CB263" s="232" t="s">
        <v>425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4.2</v>
      </c>
      <c r="CL263" s="236"/>
      <c r="CM263" s="237"/>
      <c r="CN263" s="238"/>
      <c r="CO263">
        <v>0</v>
      </c>
      <c r="CP263" s="426"/>
      <c r="CQ263" s="427"/>
      <c r="CR263" s="427"/>
      <c r="CS263" s="427"/>
      <c r="CT263" s="428"/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4.0999999999999996</v>
      </c>
      <c r="DS263" s="397">
        <v>4.2</v>
      </c>
      <c r="DT263" s="397"/>
      <c r="DU263" s="398"/>
      <c r="DV263" s="391"/>
      <c r="DW263" s="253">
        <v>0</v>
      </c>
      <c r="DX263" s="399">
        <v>0</v>
      </c>
      <c r="DY263" s="399"/>
      <c r="DZ263" s="400"/>
      <c r="EA263" s="391"/>
      <c r="EB263" s="401">
        <v>0</v>
      </c>
      <c r="EC263" s="402">
        <v>0</v>
      </c>
      <c r="ED263" s="402"/>
      <c r="EE263" s="403"/>
    </row>
    <row r="264" spans="1:135" x14ac:dyDescent="0.3">
      <c r="A264" s="20">
        <f t="shared" si="5"/>
        <v>70536</v>
      </c>
      <c r="B264" s="456" t="s">
        <v>371</v>
      </c>
      <c r="C264" s="457" t="s">
        <v>372</v>
      </c>
      <c r="D264" s="457" t="s">
        <v>373</v>
      </c>
      <c r="E264" s="457" t="s">
        <v>271</v>
      </c>
      <c r="F264" s="223">
        <v>5</v>
      </c>
      <c r="G264" s="183">
        <v>5</v>
      </c>
      <c r="H264" s="183">
        <v>5</v>
      </c>
      <c r="I264" s="183">
        <v>1</v>
      </c>
      <c r="J264" s="183">
        <v>1</v>
      </c>
      <c r="K264" s="183"/>
      <c r="L264" s="183"/>
      <c r="M264" s="183"/>
      <c r="N264" s="183"/>
      <c r="O264" s="224"/>
      <c r="P264" s="167">
        <v>0</v>
      </c>
      <c r="Q264" s="223">
        <v>3.4</v>
      </c>
      <c r="R264" s="225"/>
      <c r="S264" s="225"/>
      <c r="T264" s="168"/>
      <c r="U264" s="168"/>
      <c r="V264" s="168"/>
      <c r="W264" s="166"/>
      <c r="X264" s="183">
        <v>0</v>
      </c>
      <c r="Y264" s="169">
        <v>0</v>
      </c>
      <c r="Z264" s="170"/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3.4</v>
      </c>
      <c r="CB264" s="232" t="s">
        <v>424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3.4</v>
      </c>
      <c r="CL264" s="236"/>
      <c r="CM264" s="237"/>
      <c r="CN264" s="238"/>
      <c r="CO264">
        <v>0</v>
      </c>
      <c r="CP264" s="426"/>
      <c r="CQ264" s="427"/>
      <c r="CR264" s="427"/>
      <c r="CS264" s="427"/>
      <c r="CT264" s="428"/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3.3</v>
      </c>
      <c r="DS264" s="397">
        <v>3.4</v>
      </c>
      <c r="DT264" s="397"/>
      <c r="DU264" s="398"/>
      <c r="DV264" s="391"/>
      <c r="DW264" s="253">
        <v>0</v>
      </c>
      <c r="DX264" s="399">
        <v>0</v>
      </c>
      <c r="DY264" s="399"/>
      <c r="DZ264" s="400"/>
      <c r="EA264" s="391"/>
      <c r="EB264" s="401">
        <v>0</v>
      </c>
      <c r="EC264" s="402">
        <v>0</v>
      </c>
      <c r="ED264" s="402"/>
      <c r="EE264" s="403"/>
    </row>
    <row r="265" spans="1:135" x14ac:dyDescent="0.3">
      <c r="A265" s="20">
        <f t="shared" si="5"/>
        <v>70537</v>
      </c>
      <c r="B265" s="456" t="s">
        <v>133</v>
      </c>
      <c r="C265" s="457" t="s">
        <v>374</v>
      </c>
      <c r="D265" s="457" t="s">
        <v>375</v>
      </c>
      <c r="E265" s="457" t="s">
        <v>98</v>
      </c>
      <c r="F265" s="223">
        <v>4.8</v>
      </c>
      <c r="G265" s="183">
        <v>5</v>
      </c>
      <c r="H265" s="183">
        <v>1</v>
      </c>
      <c r="I265" s="183">
        <v>1</v>
      </c>
      <c r="J265" s="183">
        <v>1</v>
      </c>
      <c r="K265" s="183"/>
      <c r="L265" s="183"/>
      <c r="M265" s="183"/>
      <c r="N265" s="183"/>
      <c r="O265" s="224"/>
      <c r="P265" s="167">
        <v>0</v>
      </c>
      <c r="Q265" s="223">
        <v>2.6</v>
      </c>
      <c r="R265" s="225"/>
      <c r="S265" s="225"/>
      <c r="T265" s="168"/>
      <c r="U265" s="168"/>
      <c r="V265" s="168"/>
      <c r="W265" s="166"/>
      <c r="X265" s="183">
        <v>0</v>
      </c>
      <c r="Y265" s="169">
        <v>0</v>
      </c>
      <c r="Z265" s="170"/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2.6</v>
      </c>
      <c r="CB265" s="232" t="s">
        <v>426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2.6</v>
      </c>
      <c r="CL265" s="236"/>
      <c r="CM265" s="237"/>
      <c r="CN265" s="238"/>
      <c r="CO265">
        <v>0</v>
      </c>
      <c r="CP265" s="426"/>
      <c r="CQ265" s="427"/>
      <c r="CR265" s="427"/>
      <c r="CS265" s="427"/>
      <c r="CT265" s="428"/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4.4000000000000004</v>
      </c>
      <c r="DS265" s="397">
        <v>2.6</v>
      </c>
      <c r="DT265" s="397"/>
      <c r="DU265" s="398"/>
      <c r="DV265" s="391"/>
      <c r="DW265" s="253">
        <v>0</v>
      </c>
      <c r="DX265" s="399">
        <v>0</v>
      </c>
      <c r="DY265" s="399"/>
      <c r="DZ265" s="400"/>
      <c r="EA265" s="391"/>
      <c r="EB265" s="401">
        <v>0</v>
      </c>
      <c r="EC265" s="402">
        <v>0</v>
      </c>
      <c r="ED265" s="402"/>
      <c r="EE265" s="403"/>
    </row>
    <row r="266" spans="1:135" x14ac:dyDescent="0.3">
      <c r="A266" s="20">
        <f t="shared" si="5"/>
        <v>70538</v>
      </c>
      <c r="B266" s="456" t="s">
        <v>158</v>
      </c>
      <c r="C266" s="457" t="s">
        <v>116</v>
      </c>
      <c r="D266" s="457" t="s">
        <v>376</v>
      </c>
      <c r="E266" s="457" t="s">
        <v>107</v>
      </c>
      <c r="F266" s="223">
        <v>5</v>
      </c>
      <c r="G266" s="183">
        <v>5</v>
      </c>
      <c r="H266" s="183">
        <v>4.5999999999999996</v>
      </c>
      <c r="I266" s="183">
        <v>2.5</v>
      </c>
      <c r="J266" s="183">
        <v>1</v>
      </c>
      <c r="K266" s="183"/>
      <c r="L266" s="183"/>
      <c r="M266" s="183"/>
      <c r="N266" s="183"/>
      <c r="O266" s="224"/>
      <c r="P266" s="167">
        <v>0</v>
      </c>
      <c r="Q266" s="223">
        <v>3.6</v>
      </c>
      <c r="R266" s="225"/>
      <c r="S266" s="225"/>
      <c r="T266" s="168"/>
      <c r="U266" s="168"/>
      <c r="V266" s="168"/>
      <c r="W266" s="166"/>
      <c r="X266" s="183">
        <v>0</v>
      </c>
      <c r="Y266" s="169">
        <v>0</v>
      </c>
      <c r="Z266" s="170"/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3.6</v>
      </c>
      <c r="CB266" s="232" t="s">
        <v>424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3.6</v>
      </c>
      <c r="CL266" s="236"/>
      <c r="CM266" s="237"/>
      <c r="CN266" s="238"/>
      <c r="CO266">
        <v>0</v>
      </c>
      <c r="CP266" s="426"/>
      <c r="CQ266" s="427"/>
      <c r="CR266" s="427"/>
      <c r="CS266" s="427"/>
      <c r="CT266" s="428"/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3.6</v>
      </c>
      <c r="DT266" s="397"/>
      <c r="DU266" s="398"/>
      <c r="DV266" s="391"/>
      <c r="DW266" s="253">
        <v>0</v>
      </c>
      <c r="DX266" s="399">
        <v>0</v>
      </c>
      <c r="DY266" s="399"/>
      <c r="DZ266" s="400"/>
      <c r="EA266" s="391"/>
      <c r="EB266" s="401">
        <v>0</v>
      </c>
      <c r="EC266" s="402">
        <v>0</v>
      </c>
      <c r="ED266" s="402"/>
      <c r="EE266" s="403"/>
    </row>
    <row r="267" spans="1:135" x14ac:dyDescent="0.3">
      <c r="A267" s="20">
        <f t="shared" si="5"/>
        <v>70539</v>
      </c>
      <c r="B267" s="456" t="s">
        <v>159</v>
      </c>
      <c r="C267" s="457" t="s">
        <v>68</v>
      </c>
      <c r="D267" s="457" t="s">
        <v>113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/>
      <c r="L267" s="183"/>
      <c r="M267" s="183"/>
      <c r="N267" s="183"/>
      <c r="O267" s="224"/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0</v>
      </c>
      <c r="Y267" s="169">
        <v>0</v>
      </c>
      <c r="Z267" s="170"/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</v>
      </c>
      <c r="CB267" s="232" t="s">
        <v>426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</v>
      </c>
      <c r="CL267" s="236"/>
      <c r="CM267" s="237"/>
      <c r="CN267" s="238"/>
      <c r="CO267">
        <v>0</v>
      </c>
      <c r="CP267" s="426"/>
      <c r="CQ267" s="427"/>
      <c r="CR267" s="427"/>
      <c r="CS267" s="427"/>
      <c r="CT267" s="428"/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1</v>
      </c>
      <c r="DT267" s="397"/>
      <c r="DU267" s="398"/>
      <c r="DV267" s="391"/>
      <c r="DW267" s="253">
        <v>0</v>
      </c>
      <c r="DX267" s="399">
        <v>0</v>
      </c>
      <c r="DY267" s="399"/>
      <c r="DZ267" s="400"/>
      <c r="EA267" s="391"/>
      <c r="EB267" s="401">
        <v>0</v>
      </c>
      <c r="EC267" s="402">
        <v>0</v>
      </c>
      <c r="ED267" s="402"/>
      <c r="EE267" s="403"/>
    </row>
    <row r="268" spans="1:135" x14ac:dyDescent="0.3">
      <c r="A268" s="20">
        <f t="shared" si="5"/>
        <v>70540</v>
      </c>
      <c r="B268" s="456" t="s">
        <v>41</v>
      </c>
      <c r="C268" s="457" t="s">
        <v>163</v>
      </c>
      <c r="D268" s="457" t="s">
        <v>128</v>
      </c>
      <c r="E268" s="457" t="s">
        <v>60</v>
      </c>
      <c r="F268" s="223">
        <v>5</v>
      </c>
      <c r="G268" s="183">
        <v>5</v>
      </c>
      <c r="H268" s="183">
        <v>4.5999999999999996</v>
      </c>
      <c r="I268" s="183">
        <v>2</v>
      </c>
      <c r="J268" s="183">
        <v>3</v>
      </c>
      <c r="K268" s="183"/>
      <c r="L268" s="183"/>
      <c r="M268" s="183"/>
      <c r="N268" s="183"/>
      <c r="O268" s="224"/>
      <c r="P268" s="167">
        <v>0</v>
      </c>
      <c r="Q268" s="223">
        <v>3.9</v>
      </c>
      <c r="R268" s="225"/>
      <c r="S268" s="225"/>
      <c r="T268" s="168"/>
      <c r="U268" s="168"/>
      <c r="V268" s="168"/>
      <c r="W268" s="166"/>
      <c r="X268" s="183">
        <v>0</v>
      </c>
      <c r="Y268" s="169">
        <v>0</v>
      </c>
      <c r="Z268" s="170"/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3.9</v>
      </c>
      <c r="CB268" s="232" t="s">
        <v>424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3.9</v>
      </c>
      <c r="CL268" s="236"/>
      <c r="CM268" s="237"/>
      <c r="CN268" s="238"/>
      <c r="CO268">
        <v>0</v>
      </c>
      <c r="CP268" s="426"/>
      <c r="CQ268" s="427"/>
      <c r="CR268" s="427"/>
      <c r="CS268" s="427"/>
      <c r="CT268" s="428"/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3.9</v>
      </c>
      <c r="DT268" s="397"/>
      <c r="DU268" s="398"/>
      <c r="DV268" s="391"/>
      <c r="DW268" s="253">
        <v>0</v>
      </c>
      <c r="DX268" s="399">
        <v>0</v>
      </c>
      <c r="DY268" s="399"/>
      <c r="DZ268" s="400"/>
      <c r="EA268" s="391"/>
      <c r="EB268" s="401">
        <v>0</v>
      </c>
      <c r="EC268" s="402">
        <v>0</v>
      </c>
      <c r="ED268" s="402"/>
      <c r="EE268" s="403"/>
    </row>
    <row r="269" spans="1:135" x14ac:dyDescent="0.3">
      <c r="A269" s="20">
        <f t="shared" si="5"/>
        <v>70541</v>
      </c>
      <c r="B269" s="456" t="s">
        <v>377</v>
      </c>
      <c r="C269" s="457" t="s">
        <v>378</v>
      </c>
      <c r="D269" s="457" t="s">
        <v>379</v>
      </c>
      <c r="E269" s="457" t="s">
        <v>178</v>
      </c>
      <c r="F269" s="223">
        <v>4.5</v>
      </c>
      <c r="G269" s="183">
        <v>5</v>
      </c>
      <c r="H269" s="183">
        <v>4</v>
      </c>
      <c r="I269" s="183">
        <v>3.8</v>
      </c>
      <c r="J269" s="183">
        <v>3.8</v>
      </c>
      <c r="K269" s="183"/>
      <c r="L269" s="183"/>
      <c r="M269" s="183"/>
      <c r="N269" s="183"/>
      <c r="O269" s="224"/>
      <c r="P269" s="167">
        <v>0</v>
      </c>
      <c r="Q269" s="223">
        <v>4.2</v>
      </c>
      <c r="R269" s="225"/>
      <c r="S269" s="225"/>
      <c r="T269" s="168"/>
      <c r="U269" s="168"/>
      <c r="V269" s="168"/>
      <c r="W269" s="166"/>
      <c r="X269" s="183">
        <v>0</v>
      </c>
      <c r="Y269" s="169">
        <v>0</v>
      </c>
      <c r="Z269" s="170"/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4.2</v>
      </c>
      <c r="CB269" s="232" t="s">
        <v>425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4.2</v>
      </c>
      <c r="CL269" s="236"/>
      <c r="CM269" s="237"/>
      <c r="CN269" s="238"/>
      <c r="CO269">
        <v>0</v>
      </c>
      <c r="CP269" s="426"/>
      <c r="CQ269" s="427"/>
      <c r="CR269" s="427"/>
      <c r="CS269" s="427"/>
      <c r="CT269" s="428"/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4.5</v>
      </c>
      <c r="DS269" s="397">
        <v>4.2</v>
      </c>
      <c r="DT269" s="397"/>
      <c r="DU269" s="398"/>
      <c r="DV269" s="391"/>
      <c r="DW269" s="253">
        <v>0</v>
      </c>
      <c r="DX269" s="399">
        <v>0</v>
      </c>
      <c r="DY269" s="399"/>
      <c r="DZ269" s="400"/>
      <c r="EA269" s="391"/>
      <c r="EB269" s="401">
        <v>0</v>
      </c>
      <c r="EC269" s="402">
        <v>0</v>
      </c>
      <c r="ED269" s="402"/>
      <c r="EE269" s="403"/>
    </row>
    <row r="270" spans="1:135" x14ac:dyDescent="0.3">
      <c r="A270" s="20">
        <f t="shared" si="5"/>
        <v>70542</v>
      </c>
      <c r="B270" s="21">
        <v>0</v>
      </c>
      <c r="C270" s="21">
        <v>0</v>
      </c>
      <c r="D270" s="21">
        <v>0</v>
      </c>
      <c r="E270" s="458">
        <v>0</v>
      </c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O270">
        <v>0</v>
      </c>
      <c r="CP270" s="426"/>
      <c r="CQ270" s="427"/>
      <c r="CR270" s="427"/>
      <c r="CS270" s="427"/>
      <c r="CT270" s="428"/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7">
        <v>0</v>
      </c>
      <c r="DT270" s="397"/>
      <c r="DU270" s="398"/>
      <c r="DV270" s="391"/>
      <c r="DW270" s="253">
        <v>0</v>
      </c>
      <c r="DX270" s="399">
        <v>0</v>
      </c>
      <c r="DY270" s="399"/>
      <c r="DZ270" s="400"/>
      <c r="EA270" s="391"/>
      <c r="EB270" s="401">
        <v>0</v>
      </c>
      <c r="EC270" s="402">
        <v>0</v>
      </c>
      <c r="ED270" s="402"/>
      <c r="EE270" s="403"/>
    </row>
    <row r="271" spans="1:135" x14ac:dyDescent="0.3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O271">
        <v>0</v>
      </c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/>
      <c r="DU271" s="398"/>
      <c r="DV271" s="391"/>
      <c r="DW271" s="253">
        <v>0</v>
      </c>
      <c r="DX271" s="399">
        <v>0</v>
      </c>
      <c r="DY271" s="399"/>
      <c r="DZ271" s="400"/>
      <c r="EA271" s="391"/>
      <c r="EB271" s="401">
        <v>0</v>
      </c>
      <c r="EC271" s="402">
        <v>0</v>
      </c>
      <c r="ED271" s="402"/>
      <c r="EE271" s="403"/>
    </row>
    <row r="272" spans="1:135" x14ac:dyDescent="0.3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O272">
        <v>0</v>
      </c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/>
      <c r="DU272" s="398"/>
      <c r="DV272" s="391"/>
      <c r="DW272" s="253">
        <v>0</v>
      </c>
      <c r="DX272" s="399">
        <v>0</v>
      </c>
      <c r="DY272" s="399"/>
      <c r="DZ272" s="400"/>
      <c r="EA272" s="391"/>
      <c r="EB272" s="401">
        <v>0</v>
      </c>
      <c r="EC272" s="402">
        <v>0</v>
      </c>
      <c r="ED272" s="402"/>
      <c r="EE272" s="403"/>
    </row>
    <row r="273" spans="1:135" x14ac:dyDescent="0.3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O273">
        <v>0</v>
      </c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/>
      <c r="DU273" s="398"/>
      <c r="DV273" s="391"/>
      <c r="DW273" s="253">
        <v>0</v>
      </c>
      <c r="DX273" s="399">
        <v>0</v>
      </c>
      <c r="DY273" s="399"/>
      <c r="DZ273" s="400"/>
      <c r="EA273" s="391"/>
      <c r="EB273" s="401">
        <v>0</v>
      </c>
      <c r="EC273" s="402">
        <v>0</v>
      </c>
      <c r="ED273" s="402"/>
      <c r="EE273" s="403"/>
    </row>
    <row r="274" spans="1:135" x14ac:dyDescent="0.3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O274">
        <v>0</v>
      </c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/>
      <c r="DU274" s="398"/>
      <c r="DV274" s="391"/>
      <c r="DW274" s="253">
        <v>0</v>
      </c>
      <c r="DX274" s="399">
        <v>0</v>
      </c>
      <c r="DY274" s="399"/>
      <c r="DZ274" s="400"/>
      <c r="EA274" s="391"/>
      <c r="EB274" s="401">
        <v>0</v>
      </c>
      <c r="EC274" s="402">
        <v>0</v>
      </c>
      <c r="ED274" s="402"/>
      <c r="EE274" s="403"/>
    </row>
    <row r="275" spans="1:135" x14ac:dyDescent="0.3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O275">
        <v>0</v>
      </c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/>
      <c r="DU275" s="398"/>
      <c r="DV275" s="391"/>
      <c r="DW275" s="253">
        <v>0</v>
      </c>
      <c r="DX275" s="399">
        <v>0</v>
      </c>
      <c r="DY275" s="399"/>
      <c r="DZ275" s="400"/>
      <c r="EA275" s="391"/>
      <c r="EB275" s="401">
        <v>0</v>
      </c>
      <c r="EC275" s="402">
        <v>0</v>
      </c>
      <c r="ED275" s="402"/>
      <c r="EE275" s="403"/>
    </row>
    <row r="276" spans="1:135" ht="15" customHeight="1" x14ac:dyDescent="0.3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O276">
        <v>0</v>
      </c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/>
      <c r="DU276" s="398"/>
      <c r="DV276" s="391"/>
      <c r="DW276" s="253">
        <v>0</v>
      </c>
      <c r="DX276" s="399">
        <v>0</v>
      </c>
      <c r="DY276" s="399"/>
      <c r="DZ276" s="400"/>
      <c r="EA276" s="391"/>
      <c r="EB276" s="401">
        <v>0</v>
      </c>
      <c r="EC276" s="402">
        <v>0</v>
      </c>
      <c r="ED276" s="402"/>
      <c r="EE276" s="403"/>
    </row>
    <row r="277" spans="1:135" ht="15" customHeight="1" x14ac:dyDescent="0.3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O277">
        <v>0</v>
      </c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/>
      <c r="DU277" s="398"/>
      <c r="DV277" s="391"/>
      <c r="DW277" s="253">
        <v>0</v>
      </c>
      <c r="DX277" s="399">
        <v>0</v>
      </c>
      <c r="DY277" s="399"/>
      <c r="DZ277" s="400"/>
      <c r="EA277" s="391"/>
      <c r="EB277" s="401">
        <v>0</v>
      </c>
      <c r="EC277" s="402">
        <v>0</v>
      </c>
      <c r="ED277" s="402"/>
      <c r="EE277" s="403"/>
    </row>
    <row r="278" spans="1:135" ht="15" customHeight="1" thickBot="1" x14ac:dyDescent="0.35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O278">
        <v>0</v>
      </c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/>
      <c r="DU278" s="407"/>
      <c r="DV278" s="408"/>
      <c r="DW278" s="322">
        <v>0</v>
      </c>
      <c r="DX278" s="409">
        <v>0</v>
      </c>
      <c r="DY278" s="409"/>
      <c r="DZ278" s="410"/>
      <c r="EA278" s="408"/>
      <c r="EB278" s="411">
        <v>0</v>
      </c>
      <c r="EC278" s="412">
        <v>0</v>
      </c>
      <c r="ED278" s="412"/>
      <c r="EE278" s="413"/>
    </row>
    <row r="279" spans="1:135" ht="45.6" customHeight="1" thickTop="1" thickBot="1" x14ac:dyDescent="0.35">
      <c r="A279" s="459" t="s">
        <v>182</v>
      </c>
      <c r="B279" s="460">
        <v>43606</v>
      </c>
      <c r="C279" s="461"/>
      <c r="D279" s="461"/>
      <c r="E279" s="461"/>
      <c r="F279" s="327" t="s">
        <v>460</v>
      </c>
      <c r="G279" s="327" t="s">
        <v>461</v>
      </c>
      <c r="H279" s="327" t="s">
        <v>462</v>
      </c>
      <c r="I279" s="327" t="s">
        <v>463</v>
      </c>
      <c r="J279" s="327" t="s">
        <v>468</v>
      </c>
      <c r="K279" s="327"/>
      <c r="L279" s="327"/>
      <c r="M279" s="327"/>
      <c r="N279" s="327"/>
      <c r="O279" s="327"/>
      <c r="P279" s="329" t="s">
        <v>258</v>
      </c>
      <c r="Q279" s="330" t="s">
        <v>469</v>
      </c>
      <c r="R279" s="330"/>
      <c r="S279" s="330"/>
      <c r="T279" s="330"/>
      <c r="U279" s="330"/>
      <c r="V279" s="330"/>
      <c r="W279" s="330"/>
      <c r="X279" s="332" t="s">
        <v>259</v>
      </c>
      <c r="Y279" s="332" t="s">
        <v>260</v>
      </c>
      <c r="Z279" s="332" t="s">
        <v>261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438</v>
      </c>
      <c r="AN279" s="330"/>
      <c r="AO279" s="330"/>
      <c r="AP279" s="330"/>
      <c r="AQ279" s="330"/>
      <c r="AR279" s="330"/>
      <c r="AS279" s="330"/>
      <c r="AT279" s="338" t="s">
        <v>259</v>
      </c>
      <c r="AU279" s="338" t="s">
        <v>260</v>
      </c>
      <c r="AV279" s="340" t="s">
        <v>261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/>
      <c r="BQ279" s="346"/>
      <c r="BR279" s="346"/>
      <c r="BS279" s="346"/>
      <c r="BT279" s="346"/>
      <c r="BU279" s="346"/>
      <c r="BV279" s="346"/>
      <c r="BW279" s="347" t="s">
        <v>259</v>
      </c>
      <c r="BX279" s="347" t="s">
        <v>260</v>
      </c>
      <c r="BY279" s="347" t="s">
        <v>261</v>
      </c>
      <c r="CA279" s="348" t="s">
        <v>262</v>
      </c>
      <c r="CB279" s="415">
        <v>0</v>
      </c>
      <c r="CC279" s="416"/>
      <c r="CD279" s="417" t="s">
        <v>262</v>
      </c>
      <c r="CE279" s="418">
        <v>0</v>
      </c>
      <c r="CF279" s="416"/>
      <c r="CG279" s="417" t="s">
        <v>262</v>
      </c>
      <c r="CH279" s="418">
        <v>0</v>
      </c>
      <c r="CI279" s="350"/>
      <c r="CJ279" s="352">
        <v>18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44" t="s">
        <v>263</v>
      </c>
      <c r="CY279" s="644"/>
      <c r="CZ279" s="360">
        <v>0</v>
      </c>
      <c r="DA279" s="361"/>
      <c r="DB279" s="362"/>
      <c r="DC279" s="645" t="s">
        <v>263</v>
      </c>
      <c r="DD279" s="645"/>
      <c r="DE279" s="363">
        <v>0</v>
      </c>
      <c r="DF279" s="364"/>
      <c r="DG279" s="362"/>
      <c r="DH279" s="645" t="s">
        <v>263</v>
      </c>
      <c r="DI279" s="645"/>
      <c r="DJ279" s="363">
        <v>0</v>
      </c>
      <c r="DK279" s="365"/>
      <c r="DL279" s="366"/>
      <c r="DM279" s="367"/>
      <c r="DN279" s="367"/>
      <c r="DO279" s="368"/>
      <c r="DR279" s="369">
        <v>41</v>
      </c>
      <c r="DS279" s="370">
        <v>41</v>
      </c>
      <c r="DT279" s="370">
        <v>0</v>
      </c>
      <c r="DU279" s="371">
        <v>0</v>
      </c>
      <c r="DV279" s="72"/>
      <c r="DW279" s="372">
        <v>0</v>
      </c>
      <c r="DX279" s="373">
        <v>0</v>
      </c>
      <c r="DY279" s="373">
        <v>0</v>
      </c>
      <c r="DZ279" s="374">
        <v>0</v>
      </c>
      <c r="EA279" s="72"/>
      <c r="EB279" s="375">
        <v>0</v>
      </c>
      <c r="EC279" s="376">
        <v>0</v>
      </c>
      <c r="ED279" s="376">
        <v>0</v>
      </c>
      <c r="EE279" s="377">
        <v>0</v>
      </c>
    </row>
    <row r="280" spans="1:135" ht="16.8" thickTop="1" thickBot="1" x14ac:dyDescent="0.35">
      <c r="A280" t="s">
        <v>306</v>
      </c>
      <c r="F280" s="378">
        <f>+COUNTIF(F229:F278,1)</f>
        <v>7</v>
      </c>
      <c r="G280" s="378">
        <f t="shared" ref="G280:O280" si="6">+COUNTIF(G229:G278,1)</f>
        <v>12</v>
      </c>
      <c r="H280" s="378">
        <f t="shared" si="6"/>
        <v>14</v>
      </c>
      <c r="I280" s="378">
        <f t="shared" si="6"/>
        <v>17</v>
      </c>
      <c r="J280" s="378">
        <f t="shared" si="6"/>
        <v>25</v>
      </c>
      <c r="K280" s="378">
        <f t="shared" si="6"/>
        <v>0</v>
      </c>
      <c r="L280" s="378">
        <f t="shared" si="6"/>
        <v>0</v>
      </c>
      <c r="M280" s="378">
        <f t="shared" si="6"/>
        <v>0</v>
      </c>
      <c r="N280" s="378">
        <f t="shared" si="6"/>
        <v>0</v>
      </c>
      <c r="O280" s="378">
        <f t="shared" si="6"/>
        <v>0</v>
      </c>
      <c r="Q280" s="378">
        <f t="shared" ref="Q280:R280" si="7">+COUNTIF(Q229:Q278,1)</f>
        <v>3</v>
      </c>
      <c r="R280" s="378">
        <f t="shared" si="7"/>
        <v>0</v>
      </c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</row>
    <row r="281" spans="1:135" ht="19.2" thickTop="1" thickBot="1" x14ac:dyDescent="0.35">
      <c r="A281" s="41" t="str">
        <f>+A225</f>
        <v>I.E LUIS LOPEZ DE MESA</v>
      </c>
      <c r="B281" s="438"/>
      <c r="C281" s="438"/>
      <c r="D281" s="439">
        <f ca="1">+B335</f>
        <v>43606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999" t="str">
        <f>+AM225</f>
        <v>GEOMETRIA</v>
      </c>
      <c r="AN281" s="1000"/>
      <c r="AO281" s="1000"/>
      <c r="AP281" s="1000"/>
      <c r="AQ281" s="1000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01" t="str">
        <f>+BP225</f>
        <v>ESTADISTICA</v>
      </c>
      <c r="BQ281" s="1001"/>
      <c r="BR281" s="1001"/>
      <c r="BS281" s="1001"/>
      <c r="BT281" s="1001"/>
      <c r="BU281" s="56"/>
      <c r="BV281" s="57"/>
      <c r="BW281" s="55"/>
      <c r="BX281" s="55"/>
      <c r="BY281" s="58"/>
      <c r="BZ281" s="47"/>
      <c r="CA281" s="1002" t="str">
        <f>+CA225</f>
        <v>NOTAS DEFINITIVAS</v>
      </c>
      <c r="CB281" s="1003"/>
      <c r="CC281" s="1003"/>
      <c r="CD281" s="1003"/>
      <c r="CE281" s="1003"/>
      <c r="CF281" s="1003"/>
      <c r="CG281" s="1003"/>
      <c r="CH281" s="1003"/>
      <c r="CI281" s="1003"/>
      <c r="CJ281" s="1004"/>
      <c r="CK281" s="47"/>
      <c r="CL281" s="47"/>
      <c r="CM281" s="47"/>
      <c r="CN281" s="47"/>
      <c r="CO281" s="47"/>
      <c r="CP281" s="1005" t="str">
        <f>+CP225</f>
        <v>AUTOEVALUACION</v>
      </c>
      <c r="CQ281" s="1006"/>
      <c r="CR281" s="1006"/>
      <c r="CS281" s="1006"/>
      <c r="CT281" s="1006"/>
      <c r="CU281" s="1007"/>
      <c r="CV281" s="47"/>
      <c r="CW281" s="1008" t="str">
        <f>+CW225</f>
        <v>RECUPERACION / EVALUACION</v>
      </c>
      <c r="CX281" s="1009"/>
      <c r="CY281" s="1009"/>
      <c r="CZ281" s="1009"/>
      <c r="DA281" s="1009"/>
      <c r="DB281" s="1009"/>
      <c r="DC281" s="1009"/>
      <c r="DD281" s="1009"/>
      <c r="DE281" s="1009"/>
      <c r="DF281" s="1009"/>
      <c r="DG281" s="1009"/>
      <c r="DH281" s="1009"/>
      <c r="DI281" s="1009"/>
      <c r="DJ281" s="1009"/>
      <c r="DK281" s="1009"/>
      <c r="DL281" s="1009"/>
      <c r="DM281" s="1009"/>
      <c r="DN281" s="1009"/>
      <c r="DO281" s="1010"/>
      <c r="DP281" s="47"/>
      <c r="DQ281" s="47"/>
      <c r="DR281" s="948" t="str">
        <f>+DR225</f>
        <v>REFUERZOS DE LOS DIFERENTES PERIODOS</v>
      </c>
      <c r="DS281" s="949"/>
      <c r="DT281" s="949"/>
      <c r="DU281" s="949"/>
      <c r="DV281" s="949"/>
      <c r="DW281" s="949"/>
      <c r="DX281" s="949"/>
      <c r="DY281" s="949"/>
      <c r="DZ281" s="949"/>
      <c r="EA281" s="949"/>
      <c r="EB281" s="949"/>
      <c r="EC281" s="949"/>
      <c r="ED281" s="949"/>
      <c r="EE281" s="950"/>
    </row>
    <row r="282" spans="1:135" ht="16.8" customHeight="1" thickTop="1" thickBot="1" x14ac:dyDescent="0.35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51" t="str">
        <f>+F226</f>
        <v>COGNITIVO</v>
      </c>
      <c r="G282" s="951"/>
      <c r="H282" s="951"/>
      <c r="I282" s="951"/>
      <c r="J282" s="951"/>
      <c r="K282" s="951"/>
      <c r="L282" s="951"/>
      <c r="M282" s="951"/>
      <c r="N282" s="951"/>
      <c r="O282" s="951"/>
      <c r="P282" s="59">
        <f>IF(MAX(F284:O284)=0,1,MAX(F284:O284))</f>
        <v>1</v>
      </c>
      <c r="Q282" s="952" t="str">
        <f>+Q226</f>
        <v>PROCEDIMENTAL</v>
      </c>
      <c r="R282" s="953"/>
      <c r="S282" s="953"/>
      <c r="T282" s="953"/>
      <c r="U282" s="953"/>
      <c r="V282" s="953"/>
      <c r="W282" s="60">
        <f>IF(MAX(Q284:W284)=0,1,MAX(Q284:W284)-11)</f>
        <v>1</v>
      </c>
      <c r="X282" s="954" t="str">
        <f>+X226</f>
        <v>ACTITUDINAL</v>
      </c>
      <c r="Y282" s="955"/>
      <c r="Z282" s="956"/>
      <c r="AA282" s="47"/>
      <c r="AB282" s="957" t="str">
        <f>+AB226</f>
        <v>COGNITIVO</v>
      </c>
      <c r="AC282" s="958"/>
      <c r="AD282" s="958"/>
      <c r="AE282" s="958"/>
      <c r="AF282" s="958"/>
      <c r="AG282" s="958"/>
      <c r="AH282" s="958"/>
      <c r="AI282" s="958"/>
      <c r="AJ282" s="958"/>
      <c r="AK282" s="958"/>
      <c r="AL282" s="61">
        <f>IF(MAX(AB284:AL284)=0,1,MAX(AB284:AL284))</f>
        <v>1</v>
      </c>
      <c r="AM282" s="959" t="str">
        <f>+AM226</f>
        <v>PROCEDIMENTAL</v>
      </c>
      <c r="AN282" s="960"/>
      <c r="AO282" s="960"/>
      <c r="AP282" s="960"/>
      <c r="AQ282" s="960"/>
      <c r="AR282" s="960"/>
      <c r="AS282" s="62">
        <f>IF(MAX(AM284:AS284)=0,1,MAX(AM284:AS284)-11)</f>
        <v>1</v>
      </c>
      <c r="AT282" s="961" t="str">
        <f>+AT226</f>
        <v>ACTITUDINAL</v>
      </c>
      <c r="AU282" s="962"/>
      <c r="AV282" s="963"/>
      <c r="AW282" s="47"/>
      <c r="AX282" s="964" t="str">
        <f>+AX226</f>
        <v>Intrumentos               Geometría</v>
      </c>
      <c r="AY282" s="965"/>
      <c r="AZ282" s="965"/>
      <c r="BA282" s="965"/>
      <c r="BB282" s="966"/>
      <c r="BC282" s="63">
        <f>+SUM(AX283:BC283)</f>
        <v>1</v>
      </c>
      <c r="BD282" s="47"/>
      <c r="BE282" s="967" t="str">
        <f>+BE226</f>
        <v>COGNITIVO</v>
      </c>
      <c r="BF282" s="968"/>
      <c r="BG282" s="968"/>
      <c r="BH282" s="968"/>
      <c r="BI282" s="968"/>
      <c r="BJ282" s="968"/>
      <c r="BK282" s="968"/>
      <c r="BL282" s="968"/>
      <c r="BM282" s="968"/>
      <c r="BN282" s="968"/>
      <c r="BO282" s="64">
        <f>IF(MAX(BE284:BO284)=0,1,MAX(BE284:BO284))</f>
        <v>1</v>
      </c>
      <c r="BP282" s="969" t="str">
        <f>+BP226</f>
        <v>PROCEDIMENTAL</v>
      </c>
      <c r="BQ282" s="970"/>
      <c r="BR282" s="970"/>
      <c r="BS282" s="970"/>
      <c r="BT282" s="970"/>
      <c r="BU282" s="970"/>
      <c r="BV282" s="65">
        <f>IF(MAX(BP284:BV284)=0,1,MAX(BP284:BV284)-11)</f>
        <v>1</v>
      </c>
      <c r="BW282" s="971" t="str">
        <f>+BW226</f>
        <v>ACTITUDINAL</v>
      </c>
      <c r="BX282" s="972"/>
      <c r="BY282" s="973"/>
      <c r="BZ282" s="47"/>
      <c r="CA282" s="974" t="str">
        <f>+CA226</f>
        <v>Desemp Matematic</v>
      </c>
      <c r="CB282" s="975"/>
      <c r="CC282" s="66"/>
      <c r="CD282" s="976" t="str">
        <f>+CD226</f>
        <v>Desemp Geometria</v>
      </c>
      <c r="CE282" s="977"/>
      <c r="CF282" s="66"/>
      <c r="CG282" s="978" t="str">
        <f>+CG226</f>
        <v>Desemp Estadíst.</v>
      </c>
      <c r="CH282" s="979"/>
      <c r="CI282" s="66"/>
      <c r="CJ282" s="980" t="str">
        <f>+CJ226</f>
        <v>Def total</v>
      </c>
      <c r="CK282" s="47"/>
      <c r="CL282" s="982" t="str">
        <f>+CL226</f>
        <v>puntualidad/ inasistencia</v>
      </c>
      <c r="CM282" s="983"/>
      <c r="CN282" s="984"/>
      <c r="CO282" s="47"/>
      <c r="CP282" s="928" t="str">
        <f>+CP226</f>
        <v>Seleccione  Asignatura</v>
      </c>
      <c r="CQ282" s="929"/>
      <c r="CR282" s="929"/>
      <c r="CS282" s="929"/>
      <c r="CT282" s="929"/>
      <c r="CU282" s="930"/>
      <c r="CV282" s="47"/>
      <c r="CW282" s="931" t="str">
        <f>+CW226</f>
        <v>Refuerzo MATEMATICA</v>
      </c>
      <c r="CX282" s="932"/>
      <c r="CY282" s="932"/>
      <c r="CZ282" s="380"/>
      <c r="DA282" s="71"/>
      <c r="DB282" s="915" t="str">
        <f>+DB226</f>
        <v>Refuerzo GEOMETRIA</v>
      </c>
      <c r="DC282" s="916"/>
      <c r="DD282" s="916"/>
      <c r="DE282" s="381"/>
      <c r="DF282" s="71"/>
      <c r="DG282" s="917" t="str">
        <f>+DG226</f>
        <v>Refuerzo ESTADISTICA</v>
      </c>
      <c r="DH282" s="918"/>
      <c r="DI282" s="918"/>
      <c r="DJ282" s="382"/>
      <c r="DK282" s="71"/>
      <c r="DL282" s="919" t="str">
        <f>+DL226</f>
        <v>PUNTAJE EN EVALUACION</v>
      </c>
      <c r="DM282" s="920"/>
      <c r="DN282" s="920"/>
      <c r="DO282" s="921"/>
      <c r="DP282" s="47"/>
      <c r="DQ282" s="47"/>
      <c r="DR282" s="912" t="str">
        <f>+S281</f>
        <v>ETICA Y VALORES</v>
      </c>
      <c r="DS282" s="913"/>
      <c r="DT282" s="913"/>
      <c r="DU282" s="914"/>
      <c r="DV282" s="72"/>
      <c r="DW282" s="985" t="str">
        <f>+AM281</f>
        <v>GEOMETRIA</v>
      </c>
      <c r="DX282" s="986"/>
      <c r="DY282" s="986"/>
      <c r="DZ282" s="987"/>
      <c r="EA282" s="72"/>
      <c r="EB282" s="988" t="str">
        <f>+BP281</f>
        <v>ESTADISTICA</v>
      </c>
      <c r="EC282" s="989"/>
      <c r="ED282" s="989"/>
      <c r="EE282" s="990"/>
    </row>
    <row r="283" spans="1:135" ht="18.600000000000001" thickTop="1" thickBot="1" x14ac:dyDescent="0.4">
      <c r="A283" s="462" t="s">
        <v>418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DOS</v>
      </c>
      <c r="F283" s="991">
        <f>+F227</f>
        <v>0.3</v>
      </c>
      <c r="G283" s="992"/>
      <c r="H283" s="993" t="str">
        <f>+H227</f>
        <v>ACTIVIDADES DE CLASE</v>
      </c>
      <c r="I283" s="993"/>
      <c r="J283" s="993"/>
      <c r="K283" s="993"/>
      <c r="L283" s="993"/>
      <c r="M283" s="993"/>
      <c r="N283" s="993"/>
      <c r="O283" s="994"/>
      <c r="P283" s="73">
        <v>0.2</v>
      </c>
      <c r="Q283" s="939">
        <f>+Q227</f>
        <v>0.3</v>
      </c>
      <c r="R283" s="940"/>
      <c r="S283" s="941" t="str">
        <f>+S227</f>
        <v>TALLERES</v>
      </c>
      <c r="T283" s="941"/>
      <c r="U283" s="941"/>
      <c r="V283" s="941"/>
      <c r="W283" s="942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995">
        <v>0.4</v>
      </c>
      <c r="AC283" s="941"/>
      <c r="AD283" s="944" t="str">
        <f>+AD227</f>
        <v>ACTIVIDADES DE CLASE</v>
      </c>
      <c r="AE283" s="944"/>
      <c r="AF283" s="944"/>
      <c r="AG283" s="944"/>
      <c r="AH283" s="944"/>
      <c r="AI283" s="944"/>
      <c r="AJ283" s="944"/>
      <c r="AK283" s="944"/>
      <c r="AL283" s="945"/>
      <c r="AM283" s="939">
        <v>0.4</v>
      </c>
      <c r="AN283" s="940"/>
      <c r="AO283" s="941" t="str">
        <f>+AO227</f>
        <v>TALLERES</v>
      </c>
      <c r="AP283" s="941"/>
      <c r="AQ283" s="941"/>
      <c r="AR283" s="941"/>
      <c r="AS283" s="942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943">
        <f>+BE227</f>
        <v>0.4</v>
      </c>
      <c r="BF283" s="941"/>
      <c r="BG283" s="944" t="str">
        <f>+BG227</f>
        <v>ACTIVIDADES DE CLASE</v>
      </c>
      <c r="BH283" s="944"/>
      <c r="BI283" s="944"/>
      <c r="BJ283" s="944"/>
      <c r="BK283" s="944"/>
      <c r="BL283" s="944"/>
      <c r="BM283" s="944"/>
      <c r="BN283" s="944"/>
      <c r="BO283" s="945"/>
      <c r="BP283" s="939">
        <f>+BP227</f>
        <v>0.4</v>
      </c>
      <c r="BQ283" s="940"/>
      <c r="BR283" s="941" t="str">
        <f>+BR227</f>
        <v>TALLERES</v>
      </c>
      <c r="BS283" s="941"/>
      <c r="BT283" s="941"/>
      <c r="BU283" s="941"/>
      <c r="BV283" s="942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946">
        <f>+F283+P283+X283+Y283+Z283+Q283</f>
        <v>1</v>
      </c>
      <c r="CB283" s="947"/>
      <c r="CC283" s="82"/>
      <c r="CD283" s="924">
        <f>AB283+AM283+AT283+AU283+AV283</f>
        <v>1</v>
      </c>
      <c r="CE283" s="925"/>
      <c r="CF283" s="82"/>
      <c r="CG283" s="926">
        <f>BE283+BP283+BW283+BX283+BY283</f>
        <v>1</v>
      </c>
      <c r="CH283" s="927"/>
      <c r="CI283" s="82"/>
      <c r="CJ283" s="981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</row>
    <row r="284" spans="1:135" ht="24" customHeight="1" thickTop="1" thickBot="1" x14ac:dyDescent="0.4">
      <c r="A284" s="450" t="s">
        <v>183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933">
        <f>+CA228</f>
        <v>1</v>
      </c>
      <c r="CB284" s="934"/>
      <c r="CC284" s="140"/>
      <c r="CD284" s="935">
        <f>+CD228</f>
        <v>0</v>
      </c>
      <c r="CE284" s="936"/>
      <c r="CF284" s="140"/>
      <c r="CG284" s="937">
        <f>+CG228</f>
        <v>0</v>
      </c>
      <c r="CH284" s="938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250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250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250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</row>
    <row r="285" spans="1:135" ht="16.2" thickTop="1" x14ac:dyDescent="0.3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</row>
    <row r="286" spans="1:135" x14ac:dyDescent="0.3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7"/>
      <c r="DT286" s="397"/>
      <c r="DU286" s="398"/>
      <c r="DV286" s="391"/>
      <c r="DW286" s="253">
        <f t="shared" ref="DW286:DW334" si="18">+DE286</f>
        <v>0</v>
      </c>
      <c r="DX286" s="399"/>
      <c r="DY286" s="399"/>
      <c r="DZ286" s="400"/>
      <c r="EA286" s="391"/>
      <c r="EB286" s="401">
        <f t="shared" ref="EB286:EB334" si="19">+DJ286</f>
        <v>0</v>
      </c>
      <c r="EC286" s="402"/>
      <c r="ED286" s="402"/>
      <c r="EE286" s="403"/>
    </row>
    <row r="287" spans="1:135" x14ac:dyDescent="0.3">
      <c r="A287" s="20">
        <f t="shared" ref="A287:A334" si="20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7"/>
      <c r="DT287" s="397"/>
      <c r="DU287" s="398"/>
      <c r="DV287" s="391"/>
      <c r="DW287" s="253">
        <f t="shared" si="18"/>
        <v>0</v>
      </c>
      <c r="DX287" s="399"/>
      <c r="DY287" s="399"/>
      <c r="DZ287" s="400"/>
      <c r="EA287" s="391"/>
      <c r="EB287" s="401">
        <f t="shared" si="19"/>
        <v>0</v>
      </c>
      <c r="EC287" s="402"/>
      <c r="ED287" s="402"/>
      <c r="EE287" s="403"/>
    </row>
    <row r="288" spans="1:135" x14ac:dyDescent="0.3">
      <c r="A288" s="20">
        <f t="shared" si="20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7"/>
      <c r="DT288" s="397"/>
      <c r="DU288" s="398"/>
      <c r="DV288" s="391"/>
      <c r="DW288" s="253">
        <f t="shared" si="18"/>
        <v>0</v>
      </c>
      <c r="DX288" s="399"/>
      <c r="DY288" s="399"/>
      <c r="DZ288" s="400"/>
      <c r="EA288" s="391"/>
      <c r="EB288" s="401">
        <f t="shared" si="19"/>
        <v>0</v>
      </c>
      <c r="EC288" s="402"/>
      <c r="ED288" s="402"/>
      <c r="EE288" s="403"/>
    </row>
    <row r="289" spans="1:135" x14ac:dyDescent="0.3">
      <c r="A289" s="20">
        <f t="shared" si="20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7"/>
      <c r="DT289" s="397"/>
      <c r="DU289" s="398"/>
      <c r="DV289" s="391"/>
      <c r="DW289" s="253">
        <f t="shared" si="18"/>
        <v>0</v>
      </c>
      <c r="DX289" s="399"/>
      <c r="DY289" s="399"/>
      <c r="DZ289" s="400"/>
      <c r="EA289" s="391"/>
      <c r="EB289" s="401">
        <f t="shared" si="19"/>
        <v>0</v>
      </c>
      <c r="EC289" s="402"/>
      <c r="ED289" s="402"/>
      <c r="EE289" s="403"/>
    </row>
    <row r="290" spans="1:135" x14ac:dyDescent="0.3">
      <c r="A290" s="20">
        <f t="shared" si="20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7"/>
      <c r="DT290" s="397"/>
      <c r="DU290" s="398"/>
      <c r="DV290" s="391"/>
      <c r="DW290" s="253">
        <f t="shared" si="18"/>
        <v>0</v>
      </c>
      <c r="DX290" s="399"/>
      <c r="DY290" s="399"/>
      <c r="DZ290" s="400"/>
      <c r="EA290" s="391"/>
      <c r="EB290" s="401">
        <f t="shared" si="19"/>
        <v>0</v>
      </c>
      <c r="EC290" s="402"/>
      <c r="ED290" s="402"/>
      <c r="EE290" s="403"/>
    </row>
    <row r="291" spans="1:135" x14ac:dyDescent="0.3">
      <c r="A291" s="20">
        <f t="shared" si="20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7"/>
      <c r="DT291" s="397"/>
      <c r="DU291" s="398"/>
      <c r="DV291" s="391"/>
      <c r="DW291" s="253">
        <f t="shared" si="18"/>
        <v>0</v>
      </c>
      <c r="DX291" s="399"/>
      <c r="DY291" s="399"/>
      <c r="DZ291" s="400"/>
      <c r="EA291" s="391"/>
      <c r="EB291" s="401">
        <f t="shared" si="19"/>
        <v>0</v>
      </c>
      <c r="EC291" s="402"/>
      <c r="ED291" s="402"/>
      <c r="EE291" s="403"/>
    </row>
    <row r="292" spans="1:135" x14ac:dyDescent="0.3">
      <c r="A292" s="20">
        <f t="shared" si="20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7"/>
      <c r="DT292" s="397"/>
      <c r="DU292" s="398"/>
      <c r="DV292" s="391"/>
      <c r="DW292" s="253">
        <f t="shared" si="18"/>
        <v>0</v>
      </c>
      <c r="DX292" s="399"/>
      <c r="DY292" s="399"/>
      <c r="DZ292" s="400"/>
      <c r="EA292" s="391"/>
      <c r="EB292" s="401">
        <f t="shared" si="19"/>
        <v>0</v>
      </c>
      <c r="EC292" s="402"/>
      <c r="ED292" s="402"/>
      <c r="EE292" s="403"/>
    </row>
    <row r="293" spans="1:135" x14ac:dyDescent="0.3">
      <c r="A293" s="20">
        <f t="shared" si="20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7"/>
      <c r="DT293" s="397"/>
      <c r="DU293" s="398"/>
      <c r="DV293" s="391"/>
      <c r="DW293" s="253">
        <f t="shared" si="18"/>
        <v>0</v>
      </c>
      <c r="DX293" s="399"/>
      <c r="DY293" s="399"/>
      <c r="DZ293" s="400"/>
      <c r="EA293" s="391"/>
      <c r="EB293" s="401">
        <f t="shared" si="19"/>
        <v>0</v>
      </c>
      <c r="EC293" s="402"/>
      <c r="ED293" s="402"/>
      <c r="EE293" s="403"/>
    </row>
    <row r="294" spans="1:135" x14ac:dyDescent="0.3">
      <c r="A294" s="20">
        <f t="shared" si="20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7"/>
      <c r="DT294" s="397"/>
      <c r="DU294" s="398"/>
      <c r="DV294" s="391"/>
      <c r="DW294" s="253">
        <f t="shared" si="18"/>
        <v>0</v>
      </c>
      <c r="DX294" s="399"/>
      <c r="DY294" s="399"/>
      <c r="DZ294" s="400"/>
      <c r="EA294" s="391"/>
      <c r="EB294" s="401">
        <f t="shared" si="19"/>
        <v>0</v>
      </c>
      <c r="EC294" s="402"/>
      <c r="ED294" s="402"/>
      <c r="EE294" s="403"/>
    </row>
    <row r="295" spans="1:135" x14ac:dyDescent="0.3">
      <c r="A295" s="20">
        <f t="shared" si="20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7"/>
      <c r="DT295" s="397"/>
      <c r="DU295" s="398"/>
      <c r="DV295" s="391"/>
      <c r="DW295" s="253">
        <f t="shared" si="18"/>
        <v>0</v>
      </c>
      <c r="DX295" s="399"/>
      <c r="DY295" s="399"/>
      <c r="DZ295" s="400"/>
      <c r="EA295" s="391"/>
      <c r="EB295" s="401">
        <f t="shared" si="19"/>
        <v>0</v>
      </c>
      <c r="EC295" s="402"/>
      <c r="ED295" s="402"/>
      <c r="EE295" s="403"/>
    </row>
    <row r="296" spans="1:135" x14ac:dyDescent="0.3">
      <c r="A296" s="20">
        <f t="shared" si="20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7"/>
      <c r="DT296" s="397"/>
      <c r="DU296" s="398"/>
      <c r="DV296" s="391"/>
      <c r="DW296" s="253">
        <f t="shared" si="18"/>
        <v>0</v>
      </c>
      <c r="DX296" s="399"/>
      <c r="DY296" s="399"/>
      <c r="DZ296" s="400"/>
      <c r="EA296" s="391"/>
      <c r="EB296" s="401">
        <f t="shared" si="19"/>
        <v>0</v>
      </c>
      <c r="EC296" s="402"/>
      <c r="ED296" s="402"/>
      <c r="EE296" s="403"/>
    </row>
    <row r="297" spans="1:135" x14ac:dyDescent="0.3">
      <c r="A297" s="20">
        <f t="shared" si="20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7"/>
      <c r="DT297" s="397"/>
      <c r="DU297" s="398"/>
      <c r="DV297" s="391"/>
      <c r="DW297" s="253">
        <f t="shared" si="18"/>
        <v>0</v>
      </c>
      <c r="DX297" s="399"/>
      <c r="DY297" s="399"/>
      <c r="DZ297" s="400"/>
      <c r="EA297" s="391"/>
      <c r="EB297" s="401">
        <f t="shared" si="19"/>
        <v>0</v>
      </c>
      <c r="EC297" s="402"/>
      <c r="ED297" s="402"/>
      <c r="EE297" s="403"/>
    </row>
    <row r="298" spans="1:135" x14ac:dyDescent="0.3">
      <c r="A298" s="20">
        <f t="shared" si="20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7"/>
      <c r="DT298" s="397"/>
      <c r="DU298" s="398"/>
      <c r="DV298" s="391"/>
      <c r="DW298" s="253">
        <f t="shared" si="18"/>
        <v>0</v>
      </c>
      <c r="DX298" s="399"/>
      <c r="DY298" s="399"/>
      <c r="DZ298" s="400"/>
      <c r="EA298" s="391"/>
      <c r="EB298" s="401">
        <f t="shared" si="19"/>
        <v>0</v>
      </c>
      <c r="EC298" s="402"/>
      <c r="ED298" s="402"/>
      <c r="EE298" s="403"/>
    </row>
    <row r="299" spans="1:135" x14ac:dyDescent="0.3">
      <c r="A299" s="20">
        <f t="shared" si="20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7"/>
      <c r="DT299" s="397"/>
      <c r="DU299" s="398"/>
      <c r="DV299" s="391"/>
      <c r="DW299" s="253">
        <f t="shared" si="18"/>
        <v>0</v>
      </c>
      <c r="DX299" s="399"/>
      <c r="DY299" s="399"/>
      <c r="DZ299" s="400"/>
      <c r="EA299" s="391"/>
      <c r="EB299" s="401">
        <f t="shared" si="19"/>
        <v>0</v>
      </c>
      <c r="EC299" s="402"/>
      <c r="ED299" s="402"/>
      <c r="EE299" s="403"/>
    </row>
    <row r="300" spans="1:135" x14ac:dyDescent="0.3">
      <c r="A300" s="20">
        <f t="shared" si="20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7"/>
      <c r="DT300" s="397"/>
      <c r="DU300" s="398"/>
      <c r="DV300" s="391"/>
      <c r="DW300" s="253">
        <f t="shared" si="18"/>
        <v>0</v>
      </c>
      <c r="DX300" s="399"/>
      <c r="DY300" s="399"/>
      <c r="DZ300" s="400"/>
      <c r="EA300" s="391"/>
      <c r="EB300" s="401">
        <f t="shared" si="19"/>
        <v>0</v>
      </c>
      <c r="EC300" s="402"/>
      <c r="ED300" s="402"/>
      <c r="EE300" s="403"/>
    </row>
    <row r="301" spans="1:135" x14ac:dyDescent="0.3">
      <c r="A301" s="20">
        <f t="shared" si="20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7"/>
      <c r="DT301" s="397"/>
      <c r="DU301" s="398"/>
      <c r="DV301" s="391"/>
      <c r="DW301" s="253">
        <f t="shared" si="18"/>
        <v>0</v>
      </c>
      <c r="DX301" s="399"/>
      <c r="DY301" s="399"/>
      <c r="DZ301" s="400"/>
      <c r="EA301" s="391"/>
      <c r="EB301" s="401">
        <f t="shared" si="19"/>
        <v>0</v>
      </c>
      <c r="EC301" s="402"/>
      <c r="ED301" s="402"/>
      <c r="EE301" s="403"/>
    </row>
    <row r="302" spans="1:135" x14ac:dyDescent="0.3">
      <c r="A302" s="20">
        <f t="shared" si="20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7"/>
      <c r="DT302" s="397"/>
      <c r="DU302" s="398"/>
      <c r="DV302" s="391"/>
      <c r="DW302" s="253">
        <f t="shared" si="18"/>
        <v>0</v>
      </c>
      <c r="DX302" s="399"/>
      <c r="DY302" s="399"/>
      <c r="DZ302" s="400"/>
      <c r="EA302" s="391"/>
      <c r="EB302" s="401">
        <f t="shared" si="19"/>
        <v>0</v>
      </c>
      <c r="EC302" s="402"/>
      <c r="ED302" s="402"/>
      <c r="EE302" s="403"/>
    </row>
    <row r="303" spans="1:135" x14ac:dyDescent="0.3">
      <c r="A303" s="20">
        <f t="shared" si="20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7"/>
      <c r="DT303" s="397"/>
      <c r="DU303" s="398"/>
      <c r="DV303" s="391"/>
      <c r="DW303" s="253">
        <f t="shared" si="18"/>
        <v>0</v>
      </c>
      <c r="DX303" s="399"/>
      <c r="DY303" s="399"/>
      <c r="DZ303" s="400"/>
      <c r="EA303" s="391"/>
      <c r="EB303" s="401">
        <f t="shared" si="19"/>
        <v>0</v>
      </c>
      <c r="EC303" s="402"/>
      <c r="ED303" s="402"/>
      <c r="EE303" s="403"/>
    </row>
    <row r="304" spans="1:135" x14ac:dyDescent="0.3">
      <c r="A304" s="20">
        <f t="shared" si="20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7"/>
      <c r="DT304" s="397"/>
      <c r="DU304" s="398"/>
      <c r="DV304" s="391"/>
      <c r="DW304" s="253">
        <f t="shared" si="18"/>
        <v>0</v>
      </c>
      <c r="DX304" s="399"/>
      <c r="DY304" s="399"/>
      <c r="DZ304" s="400"/>
      <c r="EA304" s="391"/>
      <c r="EB304" s="401">
        <f t="shared" si="19"/>
        <v>0</v>
      </c>
      <c r="EC304" s="402"/>
      <c r="ED304" s="402"/>
      <c r="EE304" s="403"/>
    </row>
    <row r="305" spans="1:135" x14ac:dyDescent="0.3">
      <c r="A305" s="20">
        <f t="shared" si="20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7"/>
      <c r="DT305" s="397"/>
      <c r="DU305" s="398"/>
      <c r="DV305" s="391"/>
      <c r="DW305" s="253">
        <f t="shared" si="18"/>
        <v>0</v>
      </c>
      <c r="DX305" s="399"/>
      <c r="DY305" s="399"/>
      <c r="DZ305" s="400"/>
      <c r="EA305" s="391"/>
      <c r="EB305" s="401">
        <f t="shared" si="19"/>
        <v>0</v>
      </c>
      <c r="EC305" s="402"/>
      <c r="ED305" s="402"/>
      <c r="EE305" s="403"/>
    </row>
    <row r="306" spans="1:135" x14ac:dyDescent="0.3">
      <c r="A306" s="20">
        <f t="shared" si="20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7"/>
      <c r="DT306" s="397"/>
      <c r="DU306" s="398"/>
      <c r="DV306" s="391"/>
      <c r="DW306" s="253">
        <f t="shared" si="18"/>
        <v>0</v>
      </c>
      <c r="DX306" s="399"/>
      <c r="DY306" s="399"/>
      <c r="DZ306" s="400"/>
      <c r="EA306" s="391"/>
      <c r="EB306" s="401">
        <f t="shared" si="19"/>
        <v>0</v>
      </c>
      <c r="EC306" s="402"/>
      <c r="ED306" s="402"/>
      <c r="EE306" s="403"/>
    </row>
    <row r="307" spans="1:135" x14ac:dyDescent="0.3">
      <c r="A307" s="20">
        <f t="shared" si="20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7"/>
      <c r="DT307" s="397"/>
      <c r="DU307" s="398"/>
      <c r="DV307" s="391"/>
      <c r="DW307" s="253">
        <f t="shared" si="18"/>
        <v>0</v>
      </c>
      <c r="DX307" s="399"/>
      <c r="DY307" s="399"/>
      <c r="DZ307" s="400"/>
      <c r="EA307" s="391"/>
      <c r="EB307" s="401">
        <f t="shared" si="19"/>
        <v>0</v>
      </c>
      <c r="EC307" s="402"/>
      <c r="ED307" s="402"/>
      <c r="EE307" s="403"/>
    </row>
    <row r="308" spans="1:135" x14ac:dyDescent="0.3">
      <c r="A308" s="20">
        <f t="shared" si="20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7"/>
      <c r="DT308" s="397"/>
      <c r="DU308" s="398"/>
      <c r="DV308" s="391"/>
      <c r="DW308" s="253">
        <f t="shared" si="18"/>
        <v>0</v>
      </c>
      <c r="DX308" s="399"/>
      <c r="DY308" s="399"/>
      <c r="DZ308" s="400"/>
      <c r="EA308" s="391"/>
      <c r="EB308" s="401">
        <f t="shared" si="19"/>
        <v>0</v>
      </c>
      <c r="EC308" s="402"/>
      <c r="ED308" s="402"/>
      <c r="EE308" s="403"/>
    </row>
    <row r="309" spans="1:135" x14ac:dyDescent="0.3">
      <c r="A309" s="20">
        <f t="shared" si="20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7"/>
      <c r="DT309" s="397"/>
      <c r="DU309" s="398"/>
      <c r="DV309" s="391"/>
      <c r="DW309" s="253">
        <f t="shared" si="18"/>
        <v>0</v>
      </c>
      <c r="DX309" s="399"/>
      <c r="DY309" s="399"/>
      <c r="DZ309" s="400"/>
      <c r="EA309" s="391"/>
      <c r="EB309" s="401">
        <f t="shared" si="19"/>
        <v>0</v>
      </c>
      <c r="EC309" s="402"/>
      <c r="ED309" s="402"/>
      <c r="EE309" s="403"/>
    </row>
    <row r="310" spans="1:135" x14ac:dyDescent="0.3">
      <c r="A310" s="20">
        <f t="shared" si="20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7"/>
      <c r="DT310" s="397"/>
      <c r="DU310" s="398"/>
      <c r="DV310" s="391"/>
      <c r="DW310" s="253">
        <f t="shared" si="18"/>
        <v>0</v>
      </c>
      <c r="DX310" s="399"/>
      <c r="DY310" s="399"/>
      <c r="DZ310" s="400"/>
      <c r="EA310" s="391"/>
      <c r="EB310" s="401">
        <f t="shared" si="19"/>
        <v>0</v>
      </c>
      <c r="EC310" s="402"/>
      <c r="ED310" s="402"/>
      <c r="EE310" s="403"/>
    </row>
    <row r="311" spans="1:135" x14ac:dyDescent="0.3">
      <c r="A311" s="20">
        <f t="shared" si="20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7"/>
      <c r="DT311" s="397"/>
      <c r="DU311" s="398"/>
      <c r="DV311" s="391"/>
      <c r="DW311" s="253">
        <f t="shared" si="18"/>
        <v>0</v>
      </c>
      <c r="DX311" s="399"/>
      <c r="DY311" s="399"/>
      <c r="DZ311" s="400"/>
      <c r="EA311" s="391"/>
      <c r="EB311" s="401">
        <f t="shared" si="19"/>
        <v>0</v>
      </c>
      <c r="EC311" s="402"/>
      <c r="ED311" s="402"/>
      <c r="EE311" s="403"/>
    </row>
    <row r="312" spans="1:135" x14ac:dyDescent="0.3">
      <c r="A312" s="20">
        <f t="shared" si="20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7"/>
      <c r="DT312" s="397"/>
      <c r="DU312" s="398"/>
      <c r="DV312" s="391"/>
      <c r="DW312" s="253">
        <f t="shared" si="18"/>
        <v>0</v>
      </c>
      <c r="DX312" s="399"/>
      <c r="DY312" s="399"/>
      <c r="DZ312" s="400"/>
      <c r="EA312" s="391"/>
      <c r="EB312" s="401">
        <f t="shared" si="19"/>
        <v>0</v>
      </c>
      <c r="EC312" s="402"/>
      <c r="ED312" s="402"/>
      <c r="EE312" s="403"/>
    </row>
    <row r="313" spans="1:135" x14ac:dyDescent="0.3">
      <c r="A313" s="20">
        <f t="shared" si="20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7"/>
      <c r="DT313" s="397"/>
      <c r="DU313" s="398"/>
      <c r="DV313" s="391"/>
      <c r="DW313" s="253">
        <f t="shared" si="18"/>
        <v>0</v>
      </c>
      <c r="DX313" s="399"/>
      <c r="DY313" s="399"/>
      <c r="DZ313" s="400"/>
      <c r="EA313" s="391"/>
      <c r="EB313" s="401">
        <f t="shared" si="19"/>
        <v>0</v>
      </c>
      <c r="EC313" s="402"/>
      <c r="ED313" s="402"/>
      <c r="EE313" s="403"/>
    </row>
    <row r="314" spans="1:135" x14ac:dyDescent="0.3">
      <c r="A314" s="20">
        <f t="shared" si="20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7"/>
      <c r="DT314" s="397"/>
      <c r="DU314" s="398"/>
      <c r="DV314" s="391"/>
      <c r="DW314" s="253">
        <f t="shared" si="18"/>
        <v>0</v>
      </c>
      <c r="DX314" s="399"/>
      <c r="DY314" s="399"/>
      <c r="DZ314" s="400"/>
      <c r="EA314" s="391"/>
      <c r="EB314" s="401">
        <f t="shared" si="19"/>
        <v>0</v>
      </c>
      <c r="EC314" s="402"/>
      <c r="ED314" s="402"/>
      <c r="EE314" s="403"/>
    </row>
    <row r="315" spans="1:135" x14ac:dyDescent="0.3">
      <c r="A315" s="20">
        <f t="shared" si="20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7"/>
      <c r="DT315" s="397"/>
      <c r="DU315" s="398"/>
      <c r="DV315" s="391"/>
      <c r="DW315" s="253">
        <f t="shared" si="18"/>
        <v>0</v>
      </c>
      <c r="DX315" s="399"/>
      <c r="DY315" s="399"/>
      <c r="DZ315" s="400"/>
      <c r="EA315" s="391"/>
      <c r="EB315" s="401">
        <f t="shared" si="19"/>
        <v>0</v>
      </c>
      <c r="EC315" s="402"/>
      <c r="ED315" s="402"/>
      <c r="EE315" s="403"/>
    </row>
    <row r="316" spans="1:135" x14ac:dyDescent="0.3">
      <c r="A316" s="20">
        <f t="shared" si="20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7"/>
      <c r="DT316" s="397"/>
      <c r="DU316" s="398"/>
      <c r="DV316" s="391"/>
      <c r="DW316" s="253">
        <f t="shared" si="18"/>
        <v>0</v>
      </c>
      <c r="DX316" s="399"/>
      <c r="DY316" s="399"/>
      <c r="DZ316" s="400"/>
      <c r="EA316" s="391"/>
      <c r="EB316" s="401">
        <f t="shared" si="19"/>
        <v>0</v>
      </c>
      <c r="EC316" s="402"/>
      <c r="ED316" s="402"/>
      <c r="EE316" s="403"/>
    </row>
    <row r="317" spans="1:135" x14ac:dyDescent="0.3">
      <c r="A317" s="20">
        <f t="shared" si="20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7"/>
      <c r="DT317" s="397"/>
      <c r="DU317" s="398"/>
      <c r="DV317" s="391"/>
      <c r="DW317" s="253">
        <f t="shared" si="18"/>
        <v>0</v>
      </c>
      <c r="DX317" s="399"/>
      <c r="DY317" s="399"/>
      <c r="DZ317" s="400"/>
      <c r="EA317" s="391"/>
      <c r="EB317" s="401">
        <f t="shared" si="19"/>
        <v>0</v>
      </c>
      <c r="EC317" s="402"/>
      <c r="ED317" s="402"/>
      <c r="EE317" s="403"/>
    </row>
    <row r="318" spans="1:135" x14ac:dyDescent="0.3">
      <c r="A318" s="20">
        <f t="shared" si="20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7"/>
      <c r="DT318" s="397"/>
      <c r="DU318" s="398"/>
      <c r="DV318" s="391"/>
      <c r="DW318" s="253">
        <f t="shared" si="18"/>
        <v>0</v>
      </c>
      <c r="DX318" s="399"/>
      <c r="DY318" s="399"/>
      <c r="DZ318" s="400"/>
      <c r="EA318" s="391"/>
      <c r="EB318" s="401">
        <f t="shared" si="19"/>
        <v>0</v>
      </c>
      <c r="EC318" s="402"/>
      <c r="ED318" s="402"/>
      <c r="EE318" s="403"/>
    </row>
    <row r="319" spans="1:135" x14ac:dyDescent="0.3">
      <c r="A319" s="20">
        <f t="shared" si="20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7"/>
      <c r="DT319" s="397"/>
      <c r="DU319" s="398"/>
      <c r="DV319" s="391"/>
      <c r="DW319" s="253">
        <f t="shared" si="18"/>
        <v>0</v>
      </c>
      <c r="DX319" s="399"/>
      <c r="DY319" s="399"/>
      <c r="DZ319" s="400"/>
      <c r="EA319" s="391"/>
      <c r="EB319" s="401">
        <f t="shared" si="19"/>
        <v>0</v>
      </c>
      <c r="EC319" s="402"/>
      <c r="ED319" s="402"/>
      <c r="EE319" s="403"/>
    </row>
    <row r="320" spans="1:135" x14ac:dyDescent="0.3">
      <c r="A320" s="20">
        <f t="shared" si="20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7"/>
      <c r="DT320" s="397"/>
      <c r="DU320" s="398"/>
      <c r="DV320" s="391"/>
      <c r="DW320" s="253">
        <f t="shared" si="18"/>
        <v>0</v>
      </c>
      <c r="DX320" s="399"/>
      <c r="DY320" s="399"/>
      <c r="DZ320" s="400"/>
      <c r="EA320" s="391"/>
      <c r="EB320" s="401">
        <f t="shared" si="19"/>
        <v>0</v>
      </c>
      <c r="EC320" s="402"/>
      <c r="ED320" s="402"/>
      <c r="EE320" s="403"/>
    </row>
    <row r="321" spans="1:135" x14ac:dyDescent="0.3">
      <c r="A321" s="20">
        <f t="shared" si="20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7"/>
      <c r="DT321" s="397"/>
      <c r="DU321" s="398"/>
      <c r="DV321" s="391"/>
      <c r="DW321" s="253">
        <f t="shared" si="18"/>
        <v>0</v>
      </c>
      <c r="DX321" s="399"/>
      <c r="DY321" s="399"/>
      <c r="DZ321" s="400"/>
      <c r="EA321" s="391"/>
      <c r="EB321" s="401">
        <f t="shared" si="19"/>
        <v>0</v>
      </c>
      <c r="EC321" s="402"/>
      <c r="ED321" s="402"/>
      <c r="EE321" s="403"/>
    </row>
    <row r="322" spans="1:135" x14ac:dyDescent="0.3">
      <c r="A322" s="20">
        <f t="shared" si="20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7"/>
      <c r="DT322" s="397"/>
      <c r="DU322" s="398"/>
      <c r="DV322" s="391"/>
      <c r="DW322" s="253">
        <f t="shared" si="18"/>
        <v>0</v>
      </c>
      <c r="DX322" s="399"/>
      <c r="DY322" s="399"/>
      <c r="DZ322" s="400"/>
      <c r="EA322" s="391"/>
      <c r="EB322" s="401">
        <f t="shared" si="19"/>
        <v>0</v>
      </c>
      <c r="EC322" s="402"/>
      <c r="ED322" s="402"/>
      <c r="EE322" s="403"/>
    </row>
    <row r="323" spans="1:135" x14ac:dyDescent="0.3">
      <c r="A323" s="20">
        <f t="shared" si="20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7"/>
      <c r="DT323" s="397"/>
      <c r="DU323" s="398"/>
      <c r="DV323" s="391"/>
      <c r="DW323" s="253">
        <f t="shared" si="18"/>
        <v>0</v>
      </c>
      <c r="DX323" s="399"/>
      <c r="DY323" s="399"/>
      <c r="DZ323" s="400"/>
      <c r="EA323" s="391"/>
      <c r="EB323" s="401">
        <f t="shared" si="19"/>
        <v>0</v>
      </c>
      <c r="EC323" s="402"/>
      <c r="ED323" s="402"/>
      <c r="EE323" s="403"/>
    </row>
    <row r="324" spans="1:135" x14ac:dyDescent="0.3">
      <c r="A324" s="20">
        <f t="shared" si="20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7"/>
      <c r="DT324" s="397"/>
      <c r="DU324" s="398"/>
      <c r="DV324" s="391"/>
      <c r="DW324" s="253">
        <f t="shared" si="18"/>
        <v>0</v>
      </c>
      <c r="DX324" s="399"/>
      <c r="DY324" s="399"/>
      <c r="DZ324" s="400"/>
      <c r="EA324" s="391"/>
      <c r="EB324" s="401">
        <f t="shared" si="19"/>
        <v>0</v>
      </c>
      <c r="EC324" s="402"/>
      <c r="ED324" s="402"/>
      <c r="EE324" s="403"/>
    </row>
    <row r="325" spans="1:135" x14ac:dyDescent="0.3">
      <c r="A325" s="20">
        <f t="shared" si="20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7"/>
      <c r="DT325" s="397"/>
      <c r="DU325" s="398"/>
      <c r="DV325" s="391"/>
      <c r="DW325" s="253">
        <f t="shared" si="18"/>
        <v>0</v>
      </c>
      <c r="DX325" s="399"/>
      <c r="DY325" s="399"/>
      <c r="DZ325" s="400"/>
      <c r="EA325" s="391"/>
      <c r="EB325" s="401">
        <f t="shared" si="19"/>
        <v>0</v>
      </c>
      <c r="EC325" s="402"/>
      <c r="ED325" s="402"/>
      <c r="EE325" s="403"/>
    </row>
    <row r="326" spans="1:135" x14ac:dyDescent="0.3">
      <c r="A326" s="20">
        <f t="shared" si="20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7"/>
      <c r="DT326" s="397"/>
      <c r="DU326" s="398"/>
      <c r="DV326" s="391"/>
      <c r="DW326" s="253">
        <f t="shared" si="18"/>
        <v>0</v>
      </c>
      <c r="DX326" s="399"/>
      <c r="DY326" s="399"/>
      <c r="DZ326" s="400"/>
      <c r="EA326" s="391"/>
      <c r="EB326" s="401">
        <f t="shared" si="19"/>
        <v>0</v>
      </c>
      <c r="EC326" s="402"/>
      <c r="ED326" s="402"/>
      <c r="EE326" s="403"/>
    </row>
    <row r="327" spans="1:135" x14ac:dyDescent="0.3">
      <c r="A327" s="20">
        <f t="shared" si="20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7"/>
      <c r="DT327" s="397"/>
      <c r="DU327" s="398"/>
      <c r="DV327" s="391"/>
      <c r="DW327" s="253">
        <f t="shared" si="18"/>
        <v>0</v>
      </c>
      <c r="DX327" s="399"/>
      <c r="DY327" s="399"/>
      <c r="DZ327" s="400"/>
      <c r="EA327" s="391"/>
      <c r="EB327" s="401">
        <f t="shared" si="19"/>
        <v>0</v>
      </c>
      <c r="EC327" s="402"/>
      <c r="ED327" s="402"/>
      <c r="EE327" s="403"/>
    </row>
    <row r="328" spans="1:135" x14ac:dyDescent="0.3">
      <c r="A328" s="20">
        <f t="shared" si="20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7"/>
      <c r="DT328" s="397"/>
      <c r="DU328" s="398"/>
      <c r="DV328" s="391"/>
      <c r="DW328" s="253">
        <f t="shared" si="18"/>
        <v>0</v>
      </c>
      <c r="DX328" s="399"/>
      <c r="DY328" s="399"/>
      <c r="DZ328" s="400"/>
      <c r="EA328" s="391"/>
      <c r="EB328" s="401">
        <f t="shared" si="19"/>
        <v>0</v>
      </c>
      <c r="EC328" s="402"/>
      <c r="ED328" s="402"/>
      <c r="EE328" s="403"/>
    </row>
    <row r="329" spans="1:135" x14ac:dyDescent="0.3">
      <c r="A329" s="20">
        <f t="shared" si="20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7"/>
      <c r="DT329" s="397"/>
      <c r="DU329" s="398"/>
      <c r="DV329" s="391"/>
      <c r="DW329" s="253">
        <f t="shared" si="18"/>
        <v>0</v>
      </c>
      <c r="DX329" s="399"/>
      <c r="DY329" s="399"/>
      <c r="DZ329" s="400"/>
      <c r="EA329" s="391"/>
      <c r="EB329" s="401">
        <f t="shared" si="19"/>
        <v>0</v>
      </c>
      <c r="EC329" s="402"/>
      <c r="ED329" s="402"/>
      <c r="EE329" s="403"/>
    </row>
    <row r="330" spans="1:135" x14ac:dyDescent="0.3">
      <c r="A330" s="20">
        <f t="shared" si="20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7"/>
      <c r="DT330" s="397"/>
      <c r="DU330" s="398"/>
      <c r="DV330" s="391"/>
      <c r="DW330" s="253">
        <f t="shared" si="18"/>
        <v>0</v>
      </c>
      <c r="DX330" s="399"/>
      <c r="DY330" s="399"/>
      <c r="DZ330" s="400"/>
      <c r="EA330" s="391"/>
      <c r="EB330" s="401">
        <f t="shared" si="19"/>
        <v>0</v>
      </c>
      <c r="EC330" s="402"/>
      <c r="ED330" s="402"/>
      <c r="EE330" s="403"/>
    </row>
    <row r="331" spans="1:135" ht="15" customHeight="1" x14ac:dyDescent="0.3">
      <c r="A331" s="20">
        <f t="shared" si="20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7"/>
      <c r="DT331" s="397"/>
      <c r="DU331" s="398"/>
      <c r="DV331" s="391"/>
      <c r="DW331" s="253">
        <f t="shared" si="18"/>
        <v>0</v>
      </c>
      <c r="DX331" s="399"/>
      <c r="DY331" s="399"/>
      <c r="DZ331" s="400"/>
      <c r="EA331" s="391"/>
      <c r="EB331" s="401">
        <f t="shared" si="19"/>
        <v>0</v>
      </c>
      <c r="EC331" s="402"/>
      <c r="ED331" s="402"/>
      <c r="EE331" s="403"/>
    </row>
    <row r="332" spans="1:135" ht="15" customHeight="1" x14ac:dyDescent="0.3">
      <c r="A332" s="20">
        <f t="shared" si="20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7"/>
      <c r="DT332" s="397"/>
      <c r="DU332" s="398"/>
      <c r="DV332" s="391"/>
      <c r="DW332" s="253">
        <f t="shared" si="18"/>
        <v>0</v>
      </c>
      <c r="DX332" s="399"/>
      <c r="DY332" s="399"/>
      <c r="DZ332" s="400"/>
      <c r="EA332" s="391"/>
      <c r="EB332" s="401">
        <f t="shared" si="19"/>
        <v>0</v>
      </c>
      <c r="EC332" s="402"/>
      <c r="ED332" s="402"/>
      <c r="EE332" s="403"/>
    </row>
    <row r="333" spans="1:135" ht="15" customHeight="1" x14ac:dyDescent="0.3">
      <c r="A333" s="20">
        <f t="shared" si="20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7"/>
      <c r="DT333" s="397"/>
      <c r="DU333" s="398"/>
      <c r="DV333" s="391"/>
      <c r="DW333" s="253">
        <f t="shared" si="18"/>
        <v>0</v>
      </c>
      <c r="DX333" s="399"/>
      <c r="DY333" s="399"/>
      <c r="DZ333" s="400"/>
      <c r="EA333" s="391"/>
      <c r="EB333" s="401">
        <f t="shared" si="19"/>
        <v>0</v>
      </c>
      <c r="EC333" s="402"/>
      <c r="ED333" s="402"/>
      <c r="EE333" s="403"/>
    </row>
    <row r="334" spans="1:135" ht="16.2" thickBot="1" x14ac:dyDescent="0.35">
      <c r="A334" s="20">
        <f t="shared" si="20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10"/>
        <v>0</v>
      </c>
      <c r="CC334" s="187"/>
      <c r="CD334" s="303">
        <f>+SUM(AB334:AL334)*AB283/AL$2+SUM(AM334:AS334)*AM283/AS$2+AT334*AT283+AU334*AU283+AV334*AV283</f>
        <v>0</v>
      </c>
      <c r="CE334" s="304">
        <f t="shared" si="11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2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21"/>
        <v>0</v>
      </c>
      <c r="CW334" s="404"/>
      <c r="CX334" s="244">
        <f>+IF(DM334=0,0,IF(5*DM334/DM283&lt;2,2,5*DM334/DM283))</f>
        <v>0</v>
      </c>
      <c r="CY334" s="202">
        <f t="shared" si="14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5"/>
        <v>0</v>
      </c>
      <c r="DE334" s="316">
        <f>+DB283*DB334+DC283*DC334+DD283*DD334</f>
        <v>0</v>
      </c>
      <c r="DF334" s="190"/>
      <c r="DG334" s="312"/>
      <c r="DH334" s="202">
        <f t="shared" si="13"/>
        <v>0</v>
      </c>
      <c r="DI334" s="314">
        <f t="shared" si="16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7"/>
        <v>0</v>
      </c>
      <c r="DS334" s="406"/>
      <c r="DT334" s="406"/>
      <c r="DU334" s="407"/>
      <c r="DV334" s="408"/>
      <c r="DW334" s="322">
        <f t="shared" si="18"/>
        <v>0</v>
      </c>
      <c r="DX334" s="409"/>
      <c r="DY334" s="409"/>
      <c r="DZ334" s="410"/>
      <c r="EA334" s="408"/>
      <c r="EB334" s="411">
        <f t="shared" si="19"/>
        <v>0</v>
      </c>
      <c r="EC334" s="412"/>
      <c r="ED334" s="412"/>
      <c r="EE334" s="413"/>
    </row>
    <row r="335" spans="1:135" ht="51" customHeight="1" thickTop="1" thickBot="1" x14ac:dyDescent="0.35">
      <c r="A335" s="459" t="s">
        <v>182</v>
      </c>
      <c r="B335" s="460">
        <f ca="1">TODAY()</f>
        <v>43606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Nota instrumentos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2">+COUNTIF(AZ285:AZ334,1)</f>
        <v>0</v>
      </c>
      <c r="BA335" s="342">
        <f t="shared" si="22"/>
        <v>0</v>
      </c>
      <c r="BB335" s="342">
        <f t="shared" si="22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922" t="str">
        <f>+CX279</f>
        <v>Recuperan</v>
      </c>
      <c r="CY335" s="922"/>
      <c r="CZ335" s="360">
        <f>COUNTIF(CZ285:CZ334,"bj")</f>
        <v>0</v>
      </c>
      <c r="DA335" s="361"/>
      <c r="DB335" s="362"/>
      <c r="DC335" s="923" t="str">
        <f>+CX335</f>
        <v>Recuperan</v>
      </c>
      <c r="DD335" s="923"/>
      <c r="DE335" s="363">
        <f>COUNTIF(DE285:DE334,"bj")</f>
        <v>0</v>
      </c>
      <c r="DF335" s="364"/>
      <c r="DG335" s="362"/>
      <c r="DH335" s="923" t="str">
        <f>+CX335</f>
        <v>Recuperan</v>
      </c>
      <c r="DI335" s="923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3">+COUNTIF(DS285:DS334,"&gt;0")</f>
        <v>0</v>
      </c>
      <c r="DT335" s="370">
        <f t="shared" si="23"/>
        <v>0</v>
      </c>
      <c r="DU335" s="371">
        <f t="shared" si="23"/>
        <v>0</v>
      </c>
      <c r="DV335" s="72"/>
      <c r="DW335" s="372">
        <f>+COUNTIF(DW285:DW334,"&gt;0")</f>
        <v>0</v>
      </c>
      <c r="DX335" s="373">
        <f t="shared" ref="DX335:DZ335" si="24">+COUNTIF(DX285:DX334,"&gt;0")</f>
        <v>0</v>
      </c>
      <c r="DY335" s="373">
        <f t="shared" si="24"/>
        <v>0</v>
      </c>
      <c r="DZ335" s="374">
        <f t="shared" si="24"/>
        <v>0</v>
      </c>
      <c r="EA335" s="72"/>
      <c r="EB335" s="375">
        <f>+COUNTIF(EB285:EB334,"&gt;0")</f>
        <v>0</v>
      </c>
      <c r="EC335" s="376">
        <f t="shared" ref="EC335:EE335" si="25">+COUNTIF(EC285:EC334,"&gt;0")</f>
        <v>0</v>
      </c>
      <c r="ED335" s="376">
        <f t="shared" si="25"/>
        <v>0</v>
      </c>
      <c r="EE335" s="377">
        <f t="shared" si="25"/>
        <v>0</v>
      </c>
    </row>
    <row r="336" spans="1:135" ht="16.8" thickTop="1" thickBot="1" x14ac:dyDescent="0.35">
      <c r="A336" t="s">
        <v>306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</row>
    <row r="337" spans="1:135" ht="19.2" thickTop="1" thickBot="1" x14ac:dyDescent="0.35">
      <c r="A337" s="41" t="str">
        <f>+A281</f>
        <v>I.E LUIS LOPEZ DE MESA</v>
      </c>
      <c r="B337" s="438"/>
      <c r="C337" s="438"/>
      <c r="D337" s="439">
        <f ca="1">+B391</f>
        <v>43606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999" t="str">
        <f>+AM281</f>
        <v>GEOMETRIA</v>
      </c>
      <c r="AN337" s="1000"/>
      <c r="AO337" s="1000"/>
      <c r="AP337" s="1000"/>
      <c r="AQ337" s="1000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01" t="str">
        <f>+BP281</f>
        <v>ESTADISTICA</v>
      </c>
      <c r="BQ337" s="1001"/>
      <c r="BR337" s="1001"/>
      <c r="BS337" s="1001"/>
      <c r="BT337" s="1001"/>
      <c r="BU337" s="56"/>
      <c r="BV337" s="57"/>
      <c r="BW337" s="55"/>
      <c r="BX337" s="55"/>
      <c r="BY337" s="58"/>
      <c r="BZ337" s="47"/>
      <c r="CA337" s="1002" t="str">
        <f>+CA281</f>
        <v>NOTAS DEFINITIVAS</v>
      </c>
      <c r="CB337" s="1003"/>
      <c r="CC337" s="1003"/>
      <c r="CD337" s="1003"/>
      <c r="CE337" s="1003"/>
      <c r="CF337" s="1003"/>
      <c r="CG337" s="1003"/>
      <c r="CH337" s="1003"/>
      <c r="CI337" s="1003"/>
      <c r="CJ337" s="1004"/>
      <c r="CK337" s="47"/>
      <c r="CL337" s="47"/>
      <c r="CM337" s="47"/>
      <c r="CN337" s="47"/>
      <c r="CO337" s="47"/>
      <c r="CP337" s="1005" t="str">
        <f>+CP281</f>
        <v>AUTOEVALUACION</v>
      </c>
      <c r="CQ337" s="1006"/>
      <c r="CR337" s="1006"/>
      <c r="CS337" s="1006"/>
      <c r="CT337" s="1006"/>
      <c r="CU337" s="1007"/>
      <c r="CV337" s="47"/>
      <c r="CW337" s="1008" t="str">
        <f>+CW281</f>
        <v>RECUPERACION / EVALUACION</v>
      </c>
      <c r="CX337" s="1009"/>
      <c r="CY337" s="1009"/>
      <c r="CZ337" s="1009"/>
      <c r="DA337" s="1009"/>
      <c r="DB337" s="1009"/>
      <c r="DC337" s="1009"/>
      <c r="DD337" s="1009"/>
      <c r="DE337" s="1009"/>
      <c r="DF337" s="1009"/>
      <c r="DG337" s="1009"/>
      <c r="DH337" s="1009"/>
      <c r="DI337" s="1009"/>
      <c r="DJ337" s="1009"/>
      <c r="DK337" s="1009"/>
      <c r="DL337" s="1009"/>
      <c r="DM337" s="1009"/>
      <c r="DN337" s="1009"/>
      <c r="DO337" s="1010"/>
      <c r="DP337" s="47"/>
      <c r="DQ337" s="47"/>
      <c r="DR337" s="948" t="str">
        <f>+DR281</f>
        <v>REFUERZOS DE LOS DIFERENTES PERIODOS</v>
      </c>
      <c r="DS337" s="949"/>
      <c r="DT337" s="949"/>
      <c r="DU337" s="949"/>
      <c r="DV337" s="949"/>
      <c r="DW337" s="949"/>
      <c r="DX337" s="949"/>
      <c r="DY337" s="949"/>
      <c r="DZ337" s="949"/>
      <c r="EA337" s="949"/>
      <c r="EB337" s="949"/>
      <c r="EC337" s="949"/>
      <c r="ED337" s="949"/>
      <c r="EE337" s="950"/>
    </row>
    <row r="338" spans="1:135" ht="18.600000000000001" thickTop="1" thickBot="1" x14ac:dyDescent="0.35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51" t="str">
        <f>+F282</f>
        <v>COGNITIVO</v>
      </c>
      <c r="G338" s="951"/>
      <c r="H338" s="951"/>
      <c r="I338" s="951"/>
      <c r="J338" s="951"/>
      <c r="K338" s="951"/>
      <c r="L338" s="951"/>
      <c r="M338" s="951"/>
      <c r="N338" s="951"/>
      <c r="O338" s="951"/>
      <c r="P338" s="59">
        <f>IF(MAX(F340:O340)=0,1,MAX(F340:O340))</f>
        <v>1</v>
      </c>
      <c r="Q338" s="952" t="str">
        <f>+Q282</f>
        <v>PROCEDIMENTAL</v>
      </c>
      <c r="R338" s="953"/>
      <c r="S338" s="953"/>
      <c r="T338" s="953"/>
      <c r="U338" s="953"/>
      <c r="V338" s="953"/>
      <c r="W338" s="60">
        <f>IF(MAX(Q340:W340)=0,1,MAX(Q340:W340)-11)</f>
        <v>1</v>
      </c>
      <c r="X338" s="954" t="str">
        <f>+X282</f>
        <v>ACTITUDINAL</v>
      </c>
      <c r="Y338" s="955"/>
      <c r="Z338" s="956"/>
      <c r="AA338" s="47"/>
      <c r="AB338" s="957" t="str">
        <f>+AB282</f>
        <v>COGNITIVO</v>
      </c>
      <c r="AC338" s="958"/>
      <c r="AD338" s="958"/>
      <c r="AE338" s="958"/>
      <c r="AF338" s="958"/>
      <c r="AG338" s="958"/>
      <c r="AH338" s="958"/>
      <c r="AI338" s="958"/>
      <c r="AJ338" s="958"/>
      <c r="AK338" s="958"/>
      <c r="AL338" s="61">
        <f>IF(MAX(AB340:AL340)=0,1,MAX(AB340:AL340))</f>
        <v>1</v>
      </c>
      <c r="AM338" s="959" t="str">
        <f>+AM282</f>
        <v>PROCEDIMENTAL</v>
      </c>
      <c r="AN338" s="960"/>
      <c r="AO338" s="960"/>
      <c r="AP338" s="960"/>
      <c r="AQ338" s="960"/>
      <c r="AR338" s="960"/>
      <c r="AS338" s="62">
        <f>IF(MAX(AM340:AS340)=0,1,MAX(AM340:AS340)-11)</f>
        <v>1</v>
      </c>
      <c r="AT338" s="961" t="str">
        <f>+AT282</f>
        <v>ACTITUDINAL</v>
      </c>
      <c r="AU338" s="962"/>
      <c r="AV338" s="963"/>
      <c r="AW338" s="47"/>
      <c r="AX338" s="964" t="str">
        <f>+AX282</f>
        <v>Intrumentos               Geometría</v>
      </c>
      <c r="AY338" s="965"/>
      <c r="AZ338" s="965"/>
      <c r="BA338" s="965"/>
      <c r="BB338" s="966"/>
      <c r="BC338" s="63">
        <f>+SUM(AX339:BC339)</f>
        <v>1</v>
      </c>
      <c r="BD338" s="47"/>
      <c r="BE338" s="967" t="str">
        <f>+BE282</f>
        <v>COGNITIVO</v>
      </c>
      <c r="BF338" s="968"/>
      <c r="BG338" s="968"/>
      <c r="BH338" s="968"/>
      <c r="BI338" s="968"/>
      <c r="BJ338" s="968"/>
      <c r="BK338" s="968"/>
      <c r="BL338" s="968"/>
      <c r="BM338" s="968"/>
      <c r="BN338" s="968"/>
      <c r="BO338" s="64">
        <f>IF(MAX(BE340:BO340)=0,1,MAX(BE340:BO340))</f>
        <v>1</v>
      </c>
      <c r="BP338" s="969" t="str">
        <f>+BP282</f>
        <v>PROCEDIMENTAL</v>
      </c>
      <c r="BQ338" s="970"/>
      <c r="BR338" s="970"/>
      <c r="BS338" s="970"/>
      <c r="BT338" s="970"/>
      <c r="BU338" s="970"/>
      <c r="BV338" s="65">
        <f>IF(MAX(BP340:BV340)=0,1,MAX(BP340:BV340)-11)</f>
        <v>1</v>
      </c>
      <c r="BW338" s="971" t="str">
        <f>+BW282</f>
        <v>ACTITUDINAL</v>
      </c>
      <c r="BX338" s="972"/>
      <c r="BY338" s="973"/>
      <c r="BZ338" s="47"/>
      <c r="CA338" s="974" t="str">
        <f>+CA282</f>
        <v>Desemp Matematic</v>
      </c>
      <c r="CB338" s="975"/>
      <c r="CC338" s="66"/>
      <c r="CD338" s="976" t="str">
        <f>+CD282</f>
        <v>Desemp Geometria</v>
      </c>
      <c r="CE338" s="977"/>
      <c r="CF338" s="66"/>
      <c r="CG338" s="978" t="str">
        <f>+CG282</f>
        <v>Desemp Estadíst.</v>
      </c>
      <c r="CH338" s="979"/>
      <c r="CI338" s="66"/>
      <c r="CJ338" s="980" t="str">
        <f>+CJ282</f>
        <v>Def total</v>
      </c>
      <c r="CK338" s="47"/>
      <c r="CL338" s="982" t="str">
        <f>+CL282</f>
        <v>puntualidad/ inasistencia</v>
      </c>
      <c r="CM338" s="983"/>
      <c r="CN338" s="984"/>
      <c r="CO338" s="47"/>
      <c r="CP338" s="928" t="str">
        <f>+CP282</f>
        <v>Seleccione  Asignatura</v>
      </c>
      <c r="CQ338" s="929"/>
      <c r="CR338" s="929"/>
      <c r="CS338" s="929"/>
      <c r="CT338" s="929"/>
      <c r="CU338" s="930"/>
      <c r="CV338" s="47"/>
      <c r="CW338" s="931" t="str">
        <f>+CW282</f>
        <v>Refuerzo MATEMATICA</v>
      </c>
      <c r="CX338" s="932"/>
      <c r="CY338" s="932"/>
      <c r="CZ338" s="380"/>
      <c r="DA338" s="71"/>
      <c r="DB338" s="915" t="str">
        <f>+DB282</f>
        <v>Refuerzo GEOMETRIA</v>
      </c>
      <c r="DC338" s="916"/>
      <c r="DD338" s="916"/>
      <c r="DE338" s="381"/>
      <c r="DF338" s="71"/>
      <c r="DG338" s="917" t="str">
        <f>+DG282</f>
        <v>Refuerzo ESTADISTICA</v>
      </c>
      <c r="DH338" s="918"/>
      <c r="DI338" s="918"/>
      <c r="DJ338" s="382"/>
      <c r="DK338" s="71"/>
      <c r="DL338" s="919" t="str">
        <f>+DL282</f>
        <v>PUNTAJE EN EVALUACION</v>
      </c>
      <c r="DM338" s="920"/>
      <c r="DN338" s="920"/>
      <c r="DO338" s="921"/>
      <c r="DP338" s="47"/>
      <c r="DQ338" s="47"/>
      <c r="DR338" s="912" t="str">
        <f>+S337</f>
        <v>ETICA Y VALORES</v>
      </c>
      <c r="DS338" s="913"/>
      <c r="DT338" s="913"/>
      <c r="DU338" s="914"/>
      <c r="DV338" s="72"/>
      <c r="DW338" s="985" t="str">
        <f>+AM337</f>
        <v>GEOMETRIA</v>
      </c>
      <c r="DX338" s="986"/>
      <c r="DY338" s="986"/>
      <c r="DZ338" s="987"/>
      <c r="EA338" s="72"/>
      <c r="EB338" s="988" t="str">
        <f>+BP337</f>
        <v>ESTADISTICA</v>
      </c>
      <c r="EC338" s="989"/>
      <c r="ED338" s="989"/>
      <c r="EE338" s="990"/>
    </row>
    <row r="339" spans="1:135" ht="18.600000000000001" thickTop="1" thickBot="1" x14ac:dyDescent="0.4">
      <c r="A339" s="462" t="s">
        <v>419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DOS</v>
      </c>
      <c r="F339" s="991">
        <f>+F283</f>
        <v>0.3</v>
      </c>
      <c r="G339" s="992"/>
      <c r="H339" s="993" t="str">
        <f>+H283</f>
        <v>ACTIVIDADES DE CLASE</v>
      </c>
      <c r="I339" s="993"/>
      <c r="J339" s="993"/>
      <c r="K339" s="993"/>
      <c r="L339" s="993"/>
      <c r="M339" s="993"/>
      <c r="N339" s="993"/>
      <c r="O339" s="994"/>
      <c r="P339" s="73">
        <v>0.2</v>
      </c>
      <c r="Q339" s="939">
        <f>+Q283</f>
        <v>0.3</v>
      </c>
      <c r="R339" s="940"/>
      <c r="S339" s="941" t="str">
        <f>+S283</f>
        <v>TALLERES</v>
      </c>
      <c r="T339" s="941"/>
      <c r="U339" s="941"/>
      <c r="V339" s="941"/>
      <c r="W339" s="942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995">
        <v>0.4</v>
      </c>
      <c r="AC339" s="941"/>
      <c r="AD339" s="944" t="str">
        <f>+AD283</f>
        <v>ACTIVIDADES DE CLASE</v>
      </c>
      <c r="AE339" s="944"/>
      <c r="AF339" s="944"/>
      <c r="AG339" s="944"/>
      <c r="AH339" s="944"/>
      <c r="AI339" s="944"/>
      <c r="AJ339" s="944"/>
      <c r="AK339" s="944"/>
      <c r="AL339" s="945"/>
      <c r="AM339" s="939">
        <v>0.4</v>
      </c>
      <c r="AN339" s="940"/>
      <c r="AO339" s="941" t="str">
        <f>+AO283</f>
        <v>TALLERES</v>
      </c>
      <c r="AP339" s="941"/>
      <c r="AQ339" s="941"/>
      <c r="AR339" s="941"/>
      <c r="AS339" s="942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943">
        <f>+BE283</f>
        <v>0.4</v>
      </c>
      <c r="BF339" s="941"/>
      <c r="BG339" s="944" t="str">
        <f>+BG283</f>
        <v>ACTIVIDADES DE CLASE</v>
      </c>
      <c r="BH339" s="944"/>
      <c r="BI339" s="944"/>
      <c r="BJ339" s="944"/>
      <c r="BK339" s="944"/>
      <c r="BL339" s="944"/>
      <c r="BM339" s="944"/>
      <c r="BN339" s="944"/>
      <c r="BO339" s="945"/>
      <c r="BP339" s="939">
        <f>+BP283</f>
        <v>0.4</v>
      </c>
      <c r="BQ339" s="940"/>
      <c r="BR339" s="941" t="str">
        <f>+BR283</f>
        <v>TALLERES</v>
      </c>
      <c r="BS339" s="941"/>
      <c r="BT339" s="941"/>
      <c r="BU339" s="941"/>
      <c r="BV339" s="942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946">
        <f>+F339+P339+X339+Y339+Z339+Q339</f>
        <v>1</v>
      </c>
      <c r="CB339" s="947"/>
      <c r="CC339" s="82"/>
      <c r="CD339" s="924">
        <f>AB339+AM339+AT339+AU339+AV339</f>
        <v>1</v>
      </c>
      <c r="CE339" s="925"/>
      <c r="CF339" s="82"/>
      <c r="CG339" s="926">
        <f>BE339+BP339+BW339+BX339+BY339</f>
        <v>1</v>
      </c>
      <c r="CH339" s="927"/>
      <c r="CI339" s="82"/>
      <c r="CJ339" s="981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</row>
    <row r="340" spans="1:135" ht="28.8" thickTop="1" thickBot="1" x14ac:dyDescent="0.4">
      <c r="A340" s="450" t="s">
        <v>183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933">
        <f>+CA284</f>
        <v>1</v>
      </c>
      <c r="CB340" s="934"/>
      <c r="CC340" s="140"/>
      <c r="CD340" s="935">
        <f>+CD284</f>
        <v>0</v>
      </c>
      <c r="CE340" s="936"/>
      <c r="CF340" s="140"/>
      <c r="CG340" s="937">
        <f>+CG284</f>
        <v>0</v>
      </c>
      <c r="CH340" s="938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250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250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250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</row>
    <row r="341" spans="1:135" ht="16.2" thickTop="1" x14ac:dyDescent="0.3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</row>
    <row r="342" spans="1:135" x14ac:dyDescent="0.3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7"/>
      <c r="DT342" s="397"/>
      <c r="DU342" s="398"/>
      <c r="DV342" s="391"/>
      <c r="DW342" s="253">
        <f t="shared" ref="DW342:DW390" si="36">+DE342</f>
        <v>0</v>
      </c>
      <c r="DX342" s="399"/>
      <c r="DY342" s="399"/>
      <c r="DZ342" s="400"/>
      <c r="EA342" s="391"/>
      <c r="EB342" s="401">
        <f t="shared" ref="EB342:EB390" si="37">+DJ342</f>
        <v>0</v>
      </c>
      <c r="EC342" s="402"/>
      <c r="ED342" s="402"/>
      <c r="EE342" s="403"/>
    </row>
    <row r="343" spans="1:135" x14ac:dyDescent="0.3">
      <c r="A343" s="20">
        <f t="shared" ref="A343:A390" si="38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7"/>
      <c r="DT343" s="397"/>
      <c r="DU343" s="398"/>
      <c r="DV343" s="391"/>
      <c r="DW343" s="253">
        <f t="shared" si="36"/>
        <v>0</v>
      </c>
      <c r="DX343" s="399"/>
      <c r="DY343" s="399"/>
      <c r="DZ343" s="400"/>
      <c r="EA343" s="391"/>
      <c r="EB343" s="401">
        <f t="shared" si="37"/>
        <v>0</v>
      </c>
      <c r="EC343" s="402"/>
      <c r="ED343" s="402"/>
      <c r="EE343" s="403"/>
    </row>
    <row r="344" spans="1:135" x14ac:dyDescent="0.3">
      <c r="A344" s="20">
        <f t="shared" si="38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7"/>
      <c r="DT344" s="397"/>
      <c r="DU344" s="398"/>
      <c r="DV344" s="391"/>
      <c r="DW344" s="253">
        <f t="shared" si="36"/>
        <v>0</v>
      </c>
      <c r="DX344" s="399"/>
      <c r="DY344" s="399"/>
      <c r="DZ344" s="400"/>
      <c r="EA344" s="391"/>
      <c r="EB344" s="401">
        <f t="shared" si="37"/>
        <v>0</v>
      </c>
      <c r="EC344" s="402"/>
      <c r="ED344" s="402"/>
      <c r="EE344" s="403"/>
    </row>
    <row r="345" spans="1:135" x14ac:dyDescent="0.3">
      <c r="A345" s="20">
        <f t="shared" si="38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7"/>
      <c r="DT345" s="397"/>
      <c r="DU345" s="398"/>
      <c r="DV345" s="391"/>
      <c r="DW345" s="253">
        <f t="shared" si="36"/>
        <v>0</v>
      </c>
      <c r="DX345" s="399"/>
      <c r="DY345" s="399"/>
      <c r="DZ345" s="400"/>
      <c r="EA345" s="391"/>
      <c r="EB345" s="401">
        <f t="shared" si="37"/>
        <v>0</v>
      </c>
      <c r="EC345" s="402"/>
      <c r="ED345" s="402"/>
      <c r="EE345" s="403"/>
    </row>
    <row r="346" spans="1:135" x14ac:dyDescent="0.3">
      <c r="A346" s="20">
        <f t="shared" si="38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7"/>
      <c r="DT346" s="397"/>
      <c r="DU346" s="398"/>
      <c r="DV346" s="391"/>
      <c r="DW346" s="253">
        <f t="shared" si="36"/>
        <v>0</v>
      </c>
      <c r="DX346" s="399"/>
      <c r="DY346" s="399"/>
      <c r="DZ346" s="400"/>
      <c r="EA346" s="391"/>
      <c r="EB346" s="401">
        <f t="shared" si="37"/>
        <v>0</v>
      </c>
      <c r="EC346" s="402"/>
      <c r="ED346" s="402"/>
      <c r="EE346" s="403"/>
    </row>
    <row r="347" spans="1:135" x14ac:dyDescent="0.3">
      <c r="A347" s="20">
        <f t="shared" si="38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7"/>
      <c r="DT347" s="397"/>
      <c r="DU347" s="398"/>
      <c r="DV347" s="391"/>
      <c r="DW347" s="253">
        <f t="shared" si="36"/>
        <v>0</v>
      </c>
      <c r="DX347" s="399"/>
      <c r="DY347" s="399"/>
      <c r="DZ347" s="400"/>
      <c r="EA347" s="391"/>
      <c r="EB347" s="401">
        <f t="shared" si="37"/>
        <v>0</v>
      </c>
      <c r="EC347" s="402"/>
      <c r="ED347" s="402"/>
      <c r="EE347" s="403"/>
    </row>
    <row r="348" spans="1:135" x14ac:dyDescent="0.3">
      <c r="A348" s="20">
        <f t="shared" si="38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7"/>
      <c r="DT348" s="397"/>
      <c r="DU348" s="398"/>
      <c r="DV348" s="391"/>
      <c r="DW348" s="253">
        <f t="shared" si="36"/>
        <v>0</v>
      </c>
      <c r="DX348" s="399"/>
      <c r="DY348" s="399"/>
      <c r="DZ348" s="400"/>
      <c r="EA348" s="391"/>
      <c r="EB348" s="401">
        <f t="shared" si="37"/>
        <v>0</v>
      </c>
      <c r="EC348" s="402"/>
      <c r="ED348" s="402"/>
      <c r="EE348" s="403"/>
    </row>
    <row r="349" spans="1:135" x14ac:dyDescent="0.3">
      <c r="A349" s="20">
        <f t="shared" si="38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7"/>
      <c r="DT349" s="397"/>
      <c r="DU349" s="398"/>
      <c r="DV349" s="391"/>
      <c r="DW349" s="253">
        <f t="shared" si="36"/>
        <v>0</v>
      </c>
      <c r="DX349" s="399"/>
      <c r="DY349" s="399"/>
      <c r="DZ349" s="400"/>
      <c r="EA349" s="391"/>
      <c r="EB349" s="401">
        <f t="shared" si="37"/>
        <v>0</v>
      </c>
      <c r="EC349" s="402"/>
      <c r="ED349" s="402"/>
      <c r="EE349" s="403"/>
    </row>
    <row r="350" spans="1:135" x14ac:dyDescent="0.3">
      <c r="A350" s="20">
        <f t="shared" si="38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7"/>
      <c r="DT350" s="397"/>
      <c r="DU350" s="398"/>
      <c r="DV350" s="391"/>
      <c r="DW350" s="253">
        <f t="shared" si="36"/>
        <v>0</v>
      </c>
      <c r="DX350" s="399"/>
      <c r="DY350" s="399"/>
      <c r="DZ350" s="400"/>
      <c r="EA350" s="391"/>
      <c r="EB350" s="401">
        <f t="shared" si="37"/>
        <v>0</v>
      </c>
      <c r="EC350" s="402"/>
      <c r="ED350" s="402"/>
      <c r="EE350" s="403"/>
    </row>
    <row r="351" spans="1:135" x14ac:dyDescent="0.3">
      <c r="A351" s="20">
        <f t="shared" si="38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7"/>
      <c r="DT351" s="397"/>
      <c r="DU351" s="398"/>
      <c r="DV351" s="391"/>
      <c r="DW351" s="253">
        <f t="shared" si="36"/>
        <v>0</v>
      </c>
      <c r="DX351" s="399"/>
      <c r="DY351" s="399"/>
      <c r="DZ351" s="400"/>
      <c r="EA351" s="391"/>
      <c r="EB351" s="401">
        <f t="shared" si="37"/>
        <v>0</v>
      </c>
      <c r="EC351" s="402"/>
      <c r="ED351" s="402"/>
      <c r="EE351" s="403"/>
    </row>
    <row r="352" spans="1:135" x14ac:dyDescent="0.3">
      <c r="A352" s="20">
        <f t="shared" si="38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7"/>
      <c r="DT352" s="397"/>
      <c r="DU352" s="398"/>
      <c r="DV352" s="391"/>
      <c r="DW352" s="253">
        <f t="shared" si="36"/>
        <v>0</v>
      </c>
      <c r="DX352" s="399"/>
      <c r="DY352" s="399"/>
      <c r="DZ352" s="400"/>
      <c r="EA352" s="391"/>
      <c r="EB352" s="401">
        <f t="shared" si="37"/>
        <v>0</v>
      </c>
      <c r="EC352" s="402"/>
      <c r="ED352" s="402"/>
      <c r="EE352" s="403"/>
    </row>
    <row r="353" spans="1:135" x14ac:dyDescent="0.3">
      <c r="A353" s="20">
        <f t="shared" si="38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7"/>
      <c r="DT353" s="397"/>
      <c r="DU353" s="398"/>
      <c r="DV353" s="391"/>
      <c r="DW353" s="253">
        <f t="shared" si="36"/>
        <v>0</v>
      </c>
      <c r="DX353" s="399"/>
      <c r="DY353" s="399"/>
      <c r="DZ353" s="400"/>
      <c r="EA353" s="391"/>
      <c r="EB353" s="401">
        <f t="shared" si="37"/>
        <v>0</v>
      </c>
      <c r="EC353" s="402"/>
      <c r="ED353" s="402"/>
      <c r="EE353" s="403"/>
    </row>
    <row r="354" spans="1:135" x14ac:dyDescent="0.3">
      <c r="A354" s="20">
        <f t="shared" si="38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7"/>
      <c r="DT354" s="397"/>
      <c r="DU354" s="398"/>
      <c r="DV354" s="391"/>
      <c r="DW354" s="253">
        <f t="shared" si="36"/>
        <v>0</v>
      </c>
      <c r="DX354" s="399"/>
      <c r="DY354" s="399"/>
      <c r="DZ354" s="400"/>
      <c r="EA354" s="391"/>
      <c r="EB354" s="401">
        <f t="shared" si="37"/>
        <v>0</v>
      </c>
      <c r="EC354" s="402"/>
      <c r="ED354" s="402"/>
      <c r="EE354" s="403"/>
    </row>
    <row r="355" spans="1:135" x14ac:dyDescent="0.3">
      <c r="A355" s="20">
        <f t="shared" si="38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7"/>
      <c r="DT355" s="397"/>
      <c r="DU355" s="398"/>
      <c r="DV355" s="391"/>
      <c r="DW355" s="253">
        <f t="shared" si="36"/>
        <v>0</v>
      </c>
      <c r="DX355" s="399"/>
      <c r="DY355" s="399"/>
      <c r="DZ355" s="400"/>
      <c r="EA355" s="391"/>
      <c r="EB355" s="401">
        <f t="shared" si="37"/>
        <v>0</v>
      </c>
      <c r="EC355" s="402"/>
      <c r="ED355" s="402"/>
      <c r="EE355" s="403"/>
    </row>
    <row r="356" spans="1:135" x14ac:dyDescent="0.3">
      <c r="A356" s="20">
        <f t="shared" si="38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7"/>
      <c r="DT356" s="397"/>
      <c r="DU356" s="398"/>
      <c r="DV356" s="391"/>
      <c r="DW356" s="253">
        <f t="shared" si="36"/>
        <v>0</v>
      </c>
      <c r="DX356" s="399"/>
      <c r="DY356" s="399"/>
      <c r="DZ356" s="400"/>
      <c r="EA356" s="391"/>
      <c r="EB356" s="401">
        <f t="shared" si="37"/>
        <v>0</v>
      </c>
      <c r="EC356" s="402"/>
      <c r="ED356" s="402"/>
      <c r="EE356" s="403"/>
    </row>
    <row r="357" spans="1:135" x14ac:dyDescent="0.3">
      <c r="A357" s="20">
        <f t="shared" si="38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7"/>
      <c r="DT357" s="397"/>
      <c r="DU357" s="398"/>
      <c r="DV357" s="391"/>
      <c r="DW357" s="253">
        <f t="shared" si="36"/>
        <v>0</v>
      </c>
      <c r="DX357" s="399"/>
      <c r="DY357" s="399"/>
      <c r="DZ357" s="400"/>
      <c r="EA357" s="391"/>
      <c r="EB357" s="401">
        <f t="shared" si="37"/>
        <v>0</v>
      </c>
      <c r="EC357" s="402"/>
      <c r="ED357" s="402"/>
      <c r="EE357" s="403"/>
    </row>
    <row r="358" spans="1:135" x14ac:dyDescent="0.3">
      <c r="A358" s="20">
        <f t="shared" si="38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7"/>
      <c r="DT358" s="397"/>
      <c r="DU358" s="398"/>
      <c r="DV358" s="391"/>
      <c r="DW358" s="253">
        <f t="shared" si="36"/>
        <v>0</v>
      </c>
      <c r="DX358" s="399"/>
      <c r="DY358" s="399"/>
      <c r="DZ358" s="400"/>
      <c r="EA358" s="391"/>
      <c r="EB358" s="401">
        <f t="shared" si="37"/>
        <v>0</v>
      </c>
      <c r="EC358" s="402"/>
      <c r="ED358" s="402"/>
      <c r="EE358" s="403"/>
    </row>
    <row r="359" spans="1:135" x14ac:dyDescent="0.3">
      <c r="A359" s="20">
        <f t="shared" si="38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7"/>
      <c r="DT359" s="397"/>
      <c r="DU359" s="398"/>
      <c r="DV359" s="391"/>
      <c r="DW359" s="253">
        <f t="shared" si="36"/>
        <v>0</v>
      </c>
      <c r="DX359" s="399"/>
      <c r="DY359" s="399"/>
      <c r="DZ359" s="400"/>
      <c r="EA359" s="391"/>
      <c r="EB359" s="401">
        <f t="shared" si="37"/>
        <v>0</v>
      </c>
      <c r="EC359" s="402"/>
      <c r="ED359" s="402"/>
      <c r="EE359" s="403"/>
    </row>
    <row r="360" spans="1:135" x14ac:dyDescent="0.3">
      <c r="A360" s="20">
        <f t="shared" si="38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7"/>
      <c r="DT360" s="397"/>
      <c r="DU360" s="398"/>
      <c r="DV360" s="391"/>
      <c r="DW360" s="253">
        <f t="shared" si="36"/>
        <v>0</v>
      </c>
      <c r="DX360" s="399"/>
      <c r="DY360" s="399"/>
      <c r="DZ360" s="400"/>
      <c r="EA360" s="391"/>
      <c r="EB360" s="401">
        <f t="shared" si="37"/>
        <v>0</v>
      </c>
      <c r="EC360" s="402"/>
      <c r="ED360" s="402"/>
      <c r="EE360" s="403"/>
    </row>
    <row r="361" spans="1:135" x14ac:dyDescent="0.3">
      <c r="A361" s="20">
        <f t="shared" si="38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7"/>
      <c r="DT361" s="397"/>
      <c r="DU361" s="398"/>
      <c r="DV361" s="391"/>
      <c r="DW361" s="253">
        <f t="shared" si="36"/>
        <v>0</v>
      </c>
      <c r="DX361" s="399"/>
      <c r="DY361" s="399"/>
      <c r="DZ361" s="400"/>
      <c r="EA361" s="391"/>
      <c r="EB361" s="401">
        <f t="shared" si="37"/>
        <v>0</v>
      </c>
      <c r="EC361" s="402"/>
      <c r="ED361" s="402"/>
      <c r="EE361" s="403"/>
    </row>
    <row r="362" spans="1:135" x14ac:dyDescent="0.3">
      <c r="A362" s="20">
        <f t="shared" si="38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7"/>
      <c r="DT362" s="397"/>
      <c r="DU362" s="398"/>
      <c r="DV362" s="391"/>
      <c r="DW362" s="253">
        <f t="shared" si="36"/>
        <v>0</v>
      </c>
      <c r="DX362" s="399"/>
      <c r="DY362" s="399"/>
      <c r="DZ362" s="400"/>
      <c r="EA362" s="391"/>
      <c r="EB362" s="401">
        <f t="shared" si="37"/>
        <v>0</v>
      </c>
      <c r="EC362" s="402"/>
      <c r="ED362" s="402"/>
      <c r="EE362" s="403"/>
    </row>
    <row r="363" spans="1:135" x14ac:dyDescent="0.3">
      <c r="A363" s="20">
        <f t="shared" si="38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7"/>
      <c r="DT363" s="397"/>
      <c r="DU363" s="398"/>
      <c r="DV363" s="391"/>
      <c r="DW363" s="253">
        <f t="shared" si="36"/>
        <v>0</v>
      </c>
      <c r="DX363" s="399"/>
      <c r="DY363" s="399"/>
      <c r="DZ363" s="400"/>
      <c r="EA363" s="391"/>
      <c r="EB363" s="401">
        <f t="shared" si="37"/>
        <v>0</v>
      </c>
      <c r="EC363" s="402"/>
      <c r="ED363" s="402"/>
      <c r="EE363" s="403"/>
    </row>
    <row r="364" spans="1:135" x14ac:dyDescent="0.3">
      <c r="A364" s="20">
        <f t="shared" si="38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7"/>
      <c r="DT364" s="397"/>
      <c r="DU364" s="398"/>
      <c r="DV364" s="391"/>
      <c r="DW364" s="253">
        <f t="shared" si="36"/>
        <v>0</v>
      </c>
      <c r="DX364" s="399"/>
      <c r="DY364" s="399"/>
      <c r="DZ364" s="400"/>
      <c r="EA364" s="391"/>
      <c r="EB364" s="401">
        <f t="shared" si="37"/>
        <v>0</v>
      </c>
      <c r="EC364" s="402"/>
      <c r="ED364" s="402"/>
      <c r="EE364" s="403"/>
    </row>
    <row r="365" spans="1:135" x14ac:dyDescent="0.3">
      <c r="A365" s="20">
        <f t="shared" si="38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7"/>
      <c r="DT365" s="397"/>
      <c r="DU365" s="398"/>
      <c r="DV365" s="391"/>
      <c r="DW365" s="253">
        <f t="shared" si="36"/>
        <v>0</v>
      </c>
      <c r="DX365" s="399"/>
      <c r="DY365" s="399"/>
      <c r="DZ365" s="400"/>
      <c r="EA365" s="391"/>
      <c r="EB365" s="401">
        <f t="shared" si="37"/>
        <v>0</v>
      </c>
      <c r="EC365" s="402"/>
      <c r="ED365" s="402"/>
      <c r="EE365" s="403"/>
    </row>
    <row r="366" spans="1:135" x14ac:dyDescent="0.3">
      <c r="A366" s="20">
        <f t="shared" si="38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7"/>
      <c r="DT366" s="397"/>
      <c r="DU366" s="398"/>
      <c r="DV366" s="391"/>
      <c r="DW366" s="253">
        <f t="shared" si="36"/>
        <v>0</v>
      </c>
      <c r="DX366" s="399"/>
      <c r="DY366" s="399"/>
      <c r="DZ366" s="400"/>
      <c r="EA366" s="391"/>
      <c r="EB366" s="401">
        <f t="shared" si="37"/>
        <v>0</v>
      </c>
      <c r="EC366" s="402"/>
      <c r="ED366" s="402"/>
      <c r="EE366" s="403"/>
    </row>
    <row r="367" spans="1:135" x14ac:dyDescent="0.3">
      <c r="A367" s="20">
        <f t="shared" si="38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7"/>
      <c r="DT367" s="397"/>
      <c r="DU367" s="398"/>
      <c r="DV367" s="391"/>
      <c r="DW367" s="253">
        <f t="shared" si="36"/>
        <v>0</v>
      </c>
      <c r="DX367" s="399"/>
      <c r="DY367" s="399"/>
      <c r="DZ367" s="400"/>
      <c r="EA367" s="391"/>
      <c r="EB367" s="401">
        <f t="shared" si="37"/>
        <v>0</v>
      </c>
      <c r="EC367" s="402"/>
      <c r="ED367" s="402"/>
      <c r="EE367" s="403"/>
    </row>
    <row r="368" spans="1:135" x14ac:dyDescent="0.3">
      <c r="A368" s="20">
        <f t="shared" si="38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7"/>
      <c r="DT368" s="397"/>
      <c r="DU368" s="398"/>
      <c r="DV368" s="391"/>
      <c r="DW368" s="253">
        <f t="shared" si="36"/>
        <v>0</v>
      </c>
      <c r="DX368" s="399"/>
      <c r="DY368" s="399"/>
      <c r="DZ368" s="400"/>
      <c r="EA368" s="391"/>
      <c r="EB368" s="401">
        <f t="shared" si="37"/>
        <v>0</v>
      </c>
      <c r="EC368" s="402"/>
      <c r="ED368" s="402"/>
      <c r="EE368" s="403"/>
    </row>
    <row r="369" spans="1:135" x14ac:dyDescent="0.3">
      <c r="A369" s="20">
        <f t="shared" si="38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7"/>
      <c r="DT369" s="397"/>
      <c r="DU369" s="398"/>
      <c r="DV369" s="391"/>
      <c r="DW369" s="253">
        <f t="shared" si="36"/>
        <v>0</v>
      </c>
      <c r="DX369" s="399"/>
      <c r="DY369" s="399"/>
      <c r="DZ369" s="400"/>
      <c r="EA369" s="391"/>
      <c r="EB369" s="401">
        <f t="shared" si="37"/>
        <v>0</v>
      </c>
      <c r="EC369" s="402"/>
      <c r="ED369" s="402"/>
      <c r="EE369" s="403"/>
    </row>
    <row r="370" spans="1:135" x14ac:dyDescent="0.3">
      <c r="A370" s="20">
        <f t="shared" si="38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7"/>
      <c r="DT370" s="397"/>
      <c r="DU370" s="398"/>
      <c r="DV370" s="391"/>
      <c r="DW370" s="253">
        <f t="shared" si="36"/>
        <v>0</v>
      </c>
      <c r="DX370" s="399"/>
      <c r="DY370" s="399"/>
      <c r="DZ370" s="400"/>
      <c r="EA370" s="391"/>
      <c r="EB370" s="401">
        <f t="shared" si="37"/>
        <v>0</v>
      </c>
      <c r="EC370" s="402"/>
      <c r="ED370" s="402"/>
      <c r="EE370" s="403"/>
    </row>
    <row r="371" spans="1:135" x14ac:dyDescent="0.3">
      <c r="A371" s="20">
        <f t="shared" si="38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7"/>
      <c r="DT371" s="397"/>
      <c r="DU371" s="398"/>
      <c r="DV371" s="391"/>
      <c r="DW371" s="253">
        <f t="shared" si="36"/>
        <v>0</v>
      </c>
      <c r="DX371" s="399"/>
      <c r="DY371" s="399"/>
      <c r="DZ371" s="400"/>
      <c r="EA371" s="391"/>
      <c r="EB371" s="401">
        <f t="shared" si="37"/>
        <v>0</v>
      </c>
      <c r="EC371" s="402"/>
      <c r="ED371" s="402"/>
      <c r="EE371" s="403"/>
    </row>
    <row r="372" spans="1:135" x14ac:dyDescent="0.3">
      <c r="A372" s="20">
        <f t="shared" si="38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7"/>
      <c r="DT372" s="397"/>
      <c r="DU372" s="398"/>
      <c r="DV372" s="391"/>
      <c r="DW372" s="253">
        <f t="shared" si="36"/>
        <v>0</v>
      </c>
      <c r="DX372" s="399"/>
      <c r="DY372" s="399"/>
      <c r="DZ372" s="400"/>
      <c r="EA372" s="391"/>
      <c r="EB372" s="401">
        <f t="shared" si="37"/>
        <v>0</v>
      </c>
      <c r="EC372" s="402"/>
      <c r="ED372" s="402"/>
      <c r="EE372" s="403"/>
    </row>
    <row r="373" spans="1:135" x14ac:dyDescent="0.3">
      <c r="A373" s="20">
        <f t="shared" si="38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7"/>
      <c r="DT373" s="397"/>
      <c r="DU373" s="398"/>
      <c r="DV373" s="391"/>
      <c r="DW373" s="253">
        <f t="shared" si="36"/>
        <v>0</v>
      </c>
      <c r="DX373" s="399"/>
      <c r="DY373" s="399"/>
      <c r="DZ373" s="400"/>
      <c r="EA373" s="391"/>
      <c r="EB373" s="401">
        <f t="shared" si="37"/>
        <v>0</v>
      </c>
      <c r="EC373" s="402"/>
      <c r="ED373" s="402"/>
      <c r="EE373" s="403"/>
    </row>
    <row r="374" spans="1:135" x14ac:dyDescent="0.3">
      <c r="A374" s="20">
        <f t="shared" si="38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7"/>
      <c r="DT374" s="397"/>
      <c r="DU374" s="398"/>
      <c r="DV374" s="391"/>
      <c r="DW374" s="253">
        <f t="shared" si="36"/>
        <v>0</v>
      </c>
      <c r="DX374" s="399"/>
      <c r="DY374" s="399"/>
      <c r="DZ374" s="400"/>
      <c r="EA374" s="391"/>
      <c r="EB374" s="401">
        <f t="shared" si="37"/>
        <v>0</v>
      </c>
      <c r="EC374" s="402"/>
      <c r="ED374" s="402"/>
      <c r="EE374" s="403"/>
    </row>
    <row r="375" spans="1:135" x14ac:dyDescent="0.3">
      <c r="A375" s="20">
        <f t="shared" si="38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7"/>
      <c r="DT375" s="397"/>
      <c r="DU375" s="398"/>
      <c r="DV375" s="391"/>
      <c r="DW375" s="253">
        <f t="shared" si="36"/>
        <v>0</v>
      </c>
      <c r="DX375" s="399"/>
      <c r="DY375" s="399"/>
      <c r="DZ375" s="400"/>
      <c r="EA375" s="391"/>
      <c r="EB375" s="401">
        <f t="shared" si="37"/>
        <v>0</v>
      </c>
      <c r="EC375" s="402"/>
      <c r="ED375" s="402"/>
      <c r="EE375" s="403"/>
    </row>
    <row r="376" spans="1:135" x14ac:dyDescent="0.3">
      <c r="A376" s="20">
        <f t="shared" si="38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7"/>
      <c r="DT376" s="397"/>
      <c r="DU376" s="398"/>
      <c r="DV376" s="391"/>
      <c r="DW376" s="253">
        <f t="shared" si="36"/>
        <v>0</v>
      </c>
      <c r="DX376" s="399"/>
      <c r="DY376" s="399"/>
      <c r="DZ376" s="400"/>
      <c r="EA376" s="391"/>
      <c r="EB376" s="401">
        <f t="shared" si="37"/>
        <v>0</v>
      </c>
      <c r="EC376" s="402"/>
      <c r="ED376" s="402"/>
      <c r="EE376" s="403"/>
    </row>
    <row r="377" spans="1:135" x14ac:dyDescent="0.3">
      <c r="A377" s="20">
        <f t="shared" si="38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7"/>
      <c r="DT377" s="397"/>
      <c r="DU377" s="398"/>
      <c r="DV377" s="391"/>
      <c r="DW377" s="253">
        <f t="shared" si="36"/>
        <v>0</v>
      </c>
      <c r="DX377" s="399"/>
      <c r="DY377" s="399"/>
      <c r="DZ377" s="400"/>
      <c r="EA377" s="391"/>
      <c r="EB377" s="401">
        <f t="shared" si="37"/>
        <v>0</v>
      </c>
      <c r="EC377" s="402"/>
      <c r="ED377" s="402"/>
      <c r="EE377" s="403"/>
    </row>
    <row r="378" spans="1:135" x14ac:dyDescent="0.3">
      <c r="A378" s="20">
        <f t="shared" si="38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7"/>
      <c r="DT378" s="397"/>
      <c r="DU378" s="398"/>
      <c r="DV378" s="391"/>
      <c r="DW378" s="253">
        <f t="shared" si="36"/>
        <v>0</v>
      </c>
      <c r="DX378" s="399"/>
      <c r="DY378" s="399"/>
      <c r="DZ378" s="400"/>
      <c r="EA378" s="391"/>
      <c r="EB378" s="401">
        <f t="shared" si="37"/>
        <v>0</v>
      </c>
      <c r="EC378" s="402"/>
      <c r="ED378" s="402"/>
      <c r="EE378" s="403"/>
    </row>
    <row r="379" spans="1:135" x14ac:dyDescent="0.3">
      <c r="A379" s="20">
        <f t="shared" si="38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7"/>
      <c r="DT379" s="397"/>
      <c r="DU379" s="398"/>
      <c r="DV379" s="391"/>
      <c r="DW379" s="253">
        <f t="shared" si="36"/>
        <v>0</v>
      </c>
      <c r="DX379" s="399"/>
      <c r="DY379" s="399"/>
      <c r="DZ379" s="400"/>
      <c r="EA379" s="391"/>
      <c r="EB379" s="401">
        <f t="shared" si="37"/>
        <v>0</v>
      </c>
      <c r="EC379" s="402"/>
      <c r="ED379" s="402"/>
      <c r="EE379" s="403"/>
    </row>
    <row r="380" spans="1:135" x14ac:dyDescent="0.3">
      <c r="A380" s="20">
        <f t="shared" si="38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7"/>
      <c r="DT380" s="397"/>
      <c r="DU380" s="398"/>
      <c r="DV380" s="391"/>
      <c r="DW380" s="253">
        <f t="shared" si="36"/>
        <v>0</v>
      </c>
      <c r="DX380" s="399"/>
      <c r="DY380" s="399"/>
      <c r="DZ380" s="400"/>
      <c r="EA380" s="391"/>
      <c r="EB380" s="401">
        <f t="shared" si="37"/>
        <v>0</v>
      </c>
      <c r="EC380" s="402"/>
      <c r="ED380" s="402"/>
      <c r="EE380" s="403"/>
    </row>
    <row r="381" spans="1:135" x14ac:dyDescent="0.3">
      <c r="A381" s="20">
        <f t="shared" si="38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7"/>
      <c r="DT381" s="397"/>
      <c r="DU381" s="398"/>
      <c r="DV381" s="391"/>
      <c r="DW381" s="253">
        <f t="shared" si="36"/>
        <v>0</v>
      </c>
      <c r="DX381" s="399"/>
      <c r="DY381" s="399"/>
      <c r="DZ381" s="400"/>
      <c r="EA381" s="391"/>
      <c r="EB381" s="401">
        <f t="shared" si="37"/>
        <v>0</v>
      </c>
      <c r="EC381" s="402"/>
      <c r="ED381" s="402"/>
      <c r="EE381" s="403"/>
    </row>
    <row r="382" spans="1:135" x14ac:dyDescent="0.3">
      <c r="A382" s="20">
        <f t="shared" si="38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7"/>
      <c r="DT382" s="397"/>
      <c r="DU382" s="398"/>
      <c r="DV382" s="391"/>
      <c r="DW382" s="253">
        <f t="shared" si="36"/>
        <v>0</v>
      </c>
      <c r="DX382" s="399"/>
      <c r="DY382" s="399"/>
      <c r="DZ382" s="400"/>
      <c r="EA382" s="391"/>
      <c r="EB382" s="401">
        <f t="shared" si="37"/>
        <v>0</v>
      </c>
      <c r="EC382" s="402"/>
      <c r="ED382" s="402"/>
      <c r="EE382" s="403"/>
    </row>
    <row r="383" spans="1:135" x14ac:dyDescent="0.3">
      <c r="A383" s="20">
        <f t="shared" si="38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7"/>
      <c r="DT383" s="397"/>
      <c r="DU383" s="398"/>
      <c r="DV383" s="391"/>
      <c r="DW383" s="253">
        <f t="shared" si="36"/>
        <v>0</v>
      </c>
      <c r="DX383" s="399"/>
      <c r="DY383" s="399"/>
      <c r="DZ383" s="400"/>
      <c r="EA383" s="391"/>
      <c r="EB383" s="401">
        <f t="shared" si="37"/>
        <v>0</v>
      </c>
      <c r="EC383" s="402"/>
      <c r="ED383" s="402"/>
      <c r="EE383" s="403"/>
    </row>
    <row r="384" spans="1:135" x14ac:dyDescent="0.3">
      <c r="A384" s="20">
        <f t="shared" si="38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7"/>
      <c r="DT384" s="397"/>
      <c r="DU384" s="398"/>
      <c r="DV384" s="391"/>
      <c r="DW384" s="253">
        <f t="shared" si="36"/>
        <v>0</v>
      </c>
      <c r="DX384" s="399"/>
      <c r="DY384" s="399"/>
      <c r="DZ384" s="400"/>
      <c r="EA384" s="391"/>
      <c r="EB384" s="401">
        <f t="shared" si="37"/>
        <v>0</v>
      </c>
      <c r="EC384" s="402"/>
      <c r="ED384" s="402"/>
      <c r="EE384" s="403"/>
    </row>
    <row r="385" spans="1:135" x14ac:dyDescent="0.3">
      <c r="A385" s="20">
        <f t="shared" si="38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7"/>
      <c r="DT385" s="397"/>
      <c r="DU385" s="398"/>
      <c r="DV385" s="391"/>
      <c r="DW385" s="253">
        <f t="shared" si="36"/>
        <v>0</v>
      </c>
      <c r="DX385" s="399"/>
      <c r="DY385" s="399"/>
      <c r="DZ385" s="400"/>
      <c r="EA385" s="391"/>
      <c r="EB385" s="401">
        <f t="shared" si="37"/>
        <v>0</v>
      </c>
      <c r="EC385" s="402"/>
      <c r="ED385" s="402"/>
      <c r="EE385" s="403"/>
    </row>
    <row r="386" spans="1:135" ht="15" customHeight="1" x14ac:dyDescent="0.3">
      <c r="A386" s="20">
        <f t="shared" si="38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7"/>
      <c r="DT386" s="397"/>
      <c r="DU386" s="398"/>
      <c r="DV386" s="391"/>
      <c r="DW386" s="253">
        <f t="shared" si="36"/>
        <v>0</v>
      </c>
      <c r="DX386" s="399"/>
      <c r="DY386" s="399"/>
      <c r="DZ386" s="400"/>
      <c r="EA386" s="391"/>
      <c r="EB386" s="401">
        <f t="shared" si="37"/>
        <v>0</v>
      </c>
      <c r="EC386" s="402"/>
      <c r="ED386" s="402"/>
      <c r="EE386" s="403"/>
    </row>
    <row r="387" spans="1:135" ht="15" customHeight="1" x14ac:dyDescent="0.3">
      <c r="A387" s="20">
        <f t="shared" si="38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7"/>
      <c r="DT387" s="397"/>
      <c r="DU387" s="398"/>
      <c r="DV387" s="391"/>
      <c r="DW387" s="253">
        <f t="shared" si="36"/>
        <v>0</v>
      </c>
      <c r="DX387" s="399"/>
      <c r="DY387" s="399"/>
      <c r="DZ387" s="400"/>
      <c r="EA387" s="391"/>
      <c r="EB387" s="401">
        <f t="shared" si="37"/>
        <v>0</v>
      </c>
      <c r="EC387" s="402"/>
      <c r="ED387" s="402"/>
      <c r="EE387" s="403"/>
    </row>
    <row r="388" spans="1:135" ht="15" customHeight="1" x14ac:dyDescent="0.3">
      <c r="A388" s="20">
        <f t="shared" si="38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7"/>
      <c r="DT388" s="397"/>
      <c r="DU388" s="398"/>
      <c r="DV388" s="391"/>
      <c r="DW388" s="253">
        <f t="shared" si="36"/>
        <v>0</v>
      </c>
      <c r="DX388" s="399"/>
      <c r="DY388" s="399"/>
      <c r="DZ388" s="400"/>
      <c r="EA388" s="391"/>
      <c r="EB388" s="401">
        <f t="shared" si="37"/>
        <v>0</v>
      </c>
      <c r="EC388" s="402"/>
      <c r="ED388" s="402"/>
      <c r="EE388" s="403"/>
    </row>
    <row r="389" spans="1:135" x14ac:dyDescent="0.3">
      <c r="A389" s="20">
        <f t="shared" si="38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7"/>
      <c r="DT389" s="397"/>
      <c r="DU389" s="398"/>
      <c r="DV389" s="391"/>
      <c r="DW389" s="253">
        <f t="shared" si="36"/>
        <v>0</v>
      </c>
      <c r="DX389" s="399"/>
      <c r="DY389" s="399"/>
      <c r="DZ389" s="400"/>
      <c r="EA389" s="391"/>
      <c r="EB389" s="401">
        <f t="shared" si="37"/>
        <v>0</v>
      </c>
      <c r="EC389" s="402"/>
      <c r="ED389" s="402"/>
      <c r="EE389" s="403"/>
    </row>
    <row r="390" spans="1:135" ht="16.2" thickBot="1" x14ac:dyDescent="0.35">
      <c r="A390" s="20">
        <f t="shared" si="38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8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9"/>
        <v>0</v>
      </c>
      <c r="CF390" s="190"/>
      <c r="CG390" s="305">
        <f>+SUM(BE390:BO390)*BE339/BO$2+SUM(BP390:BV390)*BP339/BV$2+BW390*BW339+BX390*BX339+BY390*BY339</f>
        <v>0</v>
      </c>
      <c r="CH390" s="306">
        <f t="shared" si="30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9"/>
        <v>0</v>
      </c>
      <c r="CW390" s="404"/>
      <c r="CX390" s="244">
        <f>+IF(DM390=0,0,IF(5*DM390/DM339&lt;2,2,5*DM390/DM339))</f>
        <v>0</v>
      </c>
      <c r="CY390" s="202">
        <f t="shared" si="32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3"/>
        <v>0</v>
      </c>
      <c r="DE390" s="316">
        <f>+DB339*DB390+DC339*DC390+DD339*DD390</f>
        <v>0</v>
      </c>
      <c r="DF390" s="190"/>
      <c r="DG390" s="312"/>
      <c r="DH390" s="202">
        <f t="shared" si="31"/>
        <v>0</v>
      </c>
      <c r="DI390" s="314">
        <f t="shared" si="34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5"/>
        <v>0</v>
      </c>
      <c r="DS390" s="406"/>
      <c r="DT390" s="406"/>
      <c r="DU390" s="407"/>
      <c r="DV390" s="408"/>
      <c r="DW390" s="322">
        <f t="shared" si="36"/>
        <v>0</v>
      </c>
      <c r="DX390" s="409"/>
      <c r="DY390" s="409"/>
      <c r="DZ390" s="410"/>
      <c r="EA390" s="408"/>
      <c r="EB390" s="411">
        <f t="shared" si="37"/>
        <v>0</v>
      </c>
      <c r="EC390" s="412"/>
      <c r="ED390" s="412"/>
      <c r="EE390" s="413"/>
    </row>
    <row r="391" spans="1:135" ht="66.599999999999994" thickTop="1" thickBot="1" x14ac:dyDescent="0.35">
      <c r="A391" s="459" t="s">
        <v>182</v>
      </c>
      <c r="B391" s="460">
        <f ca="1">TODAY()</f>
        <v>43606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Nota instrumentos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40">+COUNTIF(AZ341:AZ390,1)</f>
        <v>0</v>
      </c>
      <c r="BA391" s="342">
        <f t="shared" si="40"/>
        <v>0</v>
      </c>
      <c r="BB391" s="342">
        <f t="shared" si="40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922" t="str">
        <f>+CX335</f>
        <v>Recuperan</v>
      </c>
      <c r="CY391" s="922"/>
      <c r="CZ391" s="360">
        <f>COUNTIF(CZ341:CZ390,"bj")</f>
        <v>0</v>
      </c>
      <c r="DA391" s="361"/>
      <c r="DB391" s="362"/>
      <c r="DC391" s="923" t="str">
        <f>+CX391</f>
        <v>Recuperan</v>
      </c>
      <c r="DD391" s="923"/>
      <c r="DE391" s="363">
        <f>COUNTIF(DE341:DE390,"bj")</f>
        <v>0</v>
      </c>
      <c r="DF391" s="364"/>
      <c r="DG391" s="362"/>
      <c r="DH391" s="923" t="str">
        <f>+CX391</f>
        <v>Recuperan</v>
      </c>
      <c r="DI391" s="923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41">+COUNTIF(DS341:DS390,"&gt;0")</f>
        <v>0</v>
      </c>
      <c r="DT391" s="370">
        <f t="shared" si="41"/>
        <v>0</v>
      </c>
      <c r="DU391" s="371">
        <f t="shared" si="41"/>
        <v>0</v>
      </c>
      <c r="DV391" s="72"/>
      <c r="DW391" s="372">
        <f>+COUNTIF(DW341:DW390,"&gt;0")</f>
        <v>0</v>
      </c>
      <c r="DX391" s="373">
        <f t="shared" ref="DX391:DZ391" si="42">+COUNTIF(DX341:DX390,"&gt;0")</f>
        <v>0</v>
      </c>
      <c r="DY391" s="373">
        <f t="shared" si="42"/>
        <v>0</v>
      </c>
      <c r="DZ391" s="374">
        <f t="shared" si="42"/>
        <v>0</v>
      </c>
      <c r="EA391" s="72"/>
      <c r="EB391" s="375">
        <f>+COUNTIF(EB341:EB390,"&gt;0")</f>
        <v>0</v>
      </c>
      <c r="EC391" s="376">
        <f t="shared" ref="EC391:EE391" si="43">+COUNTIF(EC341:EC390,"&gt;0")</f>
        <v>0</v>
      </c>
      <c r="ED391" s="376">
        <f t="shared" si="43"/>
        <v>0</v>
      </c>
      <c r="EE391" s="377">
        <f t="shared" si="43"/>
        <v>0</v>
      </c>
    </row>
    <row r="392" spans="1:135" ht="16.8" thickTop="1" thickBot="1" x14ac:dyDescent="0.35">
      <c r="A392" t="s">
        <v>306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</row>
    <row r="393" spans="1:135" ht="19.2" thickTop="1" thickBot="1" x14ac:dyDescent="0.35">
      <c r="A393" s="41" t="str">
        <f>+A337</f>
        <v>I.E LUIS LOPEZ DE MESA</v>
      </c>
      <c r="B393" s="438"/>
      <c r="C393" s="438"/>
      <c r="D393" s="439">
        <f ca="1">+B447</f>
        <v>43606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999" t="str">
        <f>+AM337</f>
        <v>GEOMETRIA</v>
      </c>
      <c r="AN393" s="1000"/>
      <c r="AO393" s="1000"/>
      <c r="AP393" s="1000"/>
      <c r="AQ393" s="1000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01" t="str">
        <f>+BP337</f>
        <v>ESTADISTICA</v>
      </c>
      <c r="BQ393" s="1001"/>
      <c r="BR393" s="1001"/>
      <c r="BS393" s="1001"/>
      <c r="BT393" s="1001"/>
      <c r="BU393" s="56"/>
      <c r="BV393" s="57"/>
      <c r="BW393" s="55"/>
      <c r="BX393" s="55"/>
      <c r="BY393" s="58"/>
      <c r="BZ393" s="47"/>
      <c r="CA393" s="1002" t="str">
        <f>+CA337</f>
        <v>NOTAS DEFINITIVAS</v>
      </c>
      <c r="CB393" s="1003"/>
      <c r="CC393" s="1003"/>
      <c r="CD393" s="1003"/>
      <c r="CE393" s="1003"/>
      <c r="CF393" s="1003"/>
      <c r="CG393" s="1003"/>
      <c r="CH393" s="1003"/>
      <c r="CI393" s="1003"/>
      <c r="CJ393" s="1004"/>
      <c r="CK393" s="47"/>
      <c r="CL393" s="47"/>
      <c r="CM393" s="47"/>
      <c r="CN393" s="47"/>
      <c r="CO393" s="47"/>
      <c r="CP393" s="1005" t="str">
        <f>+CP337</f>
        <v>AUTOEVALUACION</v>
      </c>
      <c r="CQ393" s="1006"/>
      <c r="CR393" s="1006"/>
      <c r="CS393" s="1006"/>
      <c r="CT393" s="1006"/>
      <c r="CU393" s="1007"/>
      <c r="CV393" s="47"/>
      <c r="CW393" s="1008" t="str">
        <f>+CW337</f>
        <v>RECUPERACION / EVALUACION</v>
      </c>
      <c r="CX393" s="1009"/>
      <c r="CY393" s="1009"/>
      <c r="CZ393" s="1009"/>
      <c r="DA393" s="1009"/>
      <c r="DB393" s="1009"/>
      <c r="DC393" s="1009"/>
      <c r="DD393" s="1009"/>
      <c r="DE393" s="1009"/>
      <c r="DF393" s="1009"/>
      <c r="DG393" s="1009"/>
      <c r="DH393" s="1009"/>
      <c r="DI393" s="1009"/>
      <c r="DJ393" s="1009"/>
      <c r="DK393" s="1009"/>
      <c r="DL393" s="1009"/>
      <c r="DM393" s="1009"/>
      <c r="DN393" s="1009"/>
      <c r="DO393" s="1010"/>
      <c r="DP393" s="47"/>
      <c r="DQ393" s="47"/>
      <c r="DR393" s="948" t="str">
        <f>+DR337</f>
        <v>REFUERZOS DE LOS DIFERENTES PERIODOS</v>
      </c>
      <c r="DS393" s="949"/>
      <c r="DT393" s="949"/>
      <c r="DU393" s="949"/>
      <c r="DV393" s="949"/>
      <c r="DW393" s="949"/>
      <c r="DX393" s="949"/>
      <c r="DY393" s="949"/>
      <c r="DZ393" s="949"/>
      <c r="EA393" s="949"/>
      <c r="EB393" s="949"/>
      <c r="EC393" s="949"/>
      <c r="ED393" s="949"/>
      <c r="EE393" s="950"/>
    </row>
    <row r="394" spans="1:135" ht="18.600000000000001" thickTop="1" thickBot="1" x14ac:dyDescent="0.35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51" t="str">
        <f>+F338</f>
        <v>COGNITIVO</v>
      </c>
      <c r="G394" s="951"/>
      <c r="H394" s="951"/>
      <c r="I394" s="951"/>
      <c r="J394" s="951"/>
      <c r="K394" s="951"/>
      <c r="L394" s="951"/>
      <c r="M394" s="951"/>
      <c r="N394" s="951"/>
      <c r="O394" s="951"/>
      <c r="P394" s="59">
        <f>IF(MAX(F396:O396)=0,1,MAX(F396:O396))</f>
        <v>1</v>
      </c>
      <c r="Q394" s="952" t="str">
        <f>+Q338</f>
        <v>PROCEDIMENTAL</v>
      </c>
      <c r="R394" s="953"/>
      <c r="S394" s="953"/>
      <c r="T394" s="953"/>
      <c r="U394" s="953"/>
      <c r="V394" s="953"/>
      <c r="W394" s="60">
        <f>IF(MAX(Q396:W396)=0,1,MAX(Q396:W396)-11)</f>
        <v>1</v>
      </c>
      <c r="X394" s="954" t="str">
        <f>+X338</f>
        <v>ACTITUDINAL</v>
      </c>
      <c r="Y394" s="955"/>
      <c r="Z394" s="956"/>
      <c r="AA394" s="47"/>
      <c r="AB394" s="957" t="str">
        <f>+AB338</f>
        <v>COGNITIVO</v>
      </c>
      <c r="AC394" s="958"/>
      <c r="AD394" s="958"/>
      <c r="AE394" s="958"/>
      <c r="AF394" s="958"/>
      <c r="AG394" s="958"/>
      <c r="AH394" s="958"/>
      <c r="AI394" s="958"/>
      <c r="AJ394" s="958"/>
      <c r="AK394" s="958"/>
      <c r="AL394" s="61">
        <f>IF(MAX(AB396:AL396)=0,1,MAX(AB396:AL396))</f>
        <v>1</v>
      </c>
      <c r="AM394" s="959" t="str">
        <f>+AM338</f>
        <v>PROCEDIMENTAL</v>
      </c>
      <c r="AN394" s="960"/>
      <c r="AO394" s="960"/>
      <c r="AP394" s="960"/>
      <c r="AQ394" s="960"/>
      <c r="AR394" s="960"/>
      <c r="AS394" s="62">
        <f>IF(MAX(AM396:AS396)=0,1,MAX(AM396:AS396)-11)</f>
        <v>1</v>
      </c>
      <c r="AT394" s="961" t="str">
        <f>+AT338</f>
        <v>ACTITUDINAL</v>
      </c>
      <c r="AU394" s="962"/>
      <c r="AV394" s="963"/>
      <c r="AW394" s="47"/>
      <c r="AX394" s="964" t="str">
        <f>+AX338</f>
        <v>Intrumentos               Geometría</v>
      </c>
      <c r="AY394" s="965"/>
      <c r="AZ394" s="965"/>
      <c r="BA394" s="965"/>
      <c r="BB394" s="966"/>
      <c r="BC394" s="63">
        <f>+SUM(AX395:BC395)</f>
        <v>1</v>
      </c>
      <c r="BD394" s="47"/>
      <c r="BE394" s="967" t="str">
        <f>+BE338</f>
        <v>COGNITIVO</v>
      </c>
      <c r="BF394" s="968"/>
      <c r="BG394" s="968"/>
      <c r="BH394" s="968"/>
      <c r="BI394" s="968"/>
      <c r="BJ394" s="968"/>
      <c r="BK394" s="968"/>
      <c r="BL394" s="968"/>
      <c r="BM394" s="968"/>
      <c r="BN394" s="968"/>
      <c r="BO394" s="64">
        <f>IF(MAX(BE396:BO396)=0,1,MAX(BE396:BO396))</f>
        <v>1</v>
      </c>
      <c r="BP394" s="969" t="str">
        <f>+BP338</f>
        <v>PROCEDIMENTAL</v>
      </c>
      <c r="BQ394" s="970"/>
      <c r="BR394" s="970"/>
      <c r="BS394" s="970"/>
      <c r="BT394" s="970"/>
      <c r="BU394" s="970"/>
      <c r="BV394" s="65">
        <f>IF(MAX(BP396:BV396)=0,1,MAX(BP396:BV396)-11)</f>
        <v>1</v>
      </c>
      <c r="BW394" s="971" t="str">
        <f>+BW338</f>
        <v>ACTITUDINAL</v>
      </c>
      <c r="BX394" s="972"/>
      <c r="BY394" s="973"/>
      <c r="BZ394" s="47"/>
      <c r="CA394" s="974" t="str">
        <f>+CA338</f>
        <v>Desemp Matematic</v>
      </c>
      <c r="CB394" s="975"/>
      <c r="CC394" s="66"/>
      <c r="CD394" s="976" t="str">
        <f>+CD338</f>
        <v>Desemp Geometria</v>
      </c>
      <c r="CE394" s="977"/>
      <c r="CF394" s="66"/>
      <c r="CG394" s="978" t="str">
        <f>+CG338</f>
        <v>Desemp Estadíst.</v>
      </c>
      <c r="CH394" s="979"/>
      <c r="CI394" s="66"/>
      <c r="CJ394" s="980" t="str">
        <f>+CJ338</f>
        <v>Def total</v>
      </c>
      <c r="CK394" s="47"/>
      <c r="CL394" s="982" t="str">
        <f>+CL338</f>
        <v>puntualidad/ inasistencia</v>
      </c>
      <c r="CM394" s="983"/>
      <c r="CN394" s="984"/>
      <c r="CO394" s="47"/>
      <c r="CP394" s="928" t="str">
        <f>+CP338</f>
        <v>Seleccione  Asignatura</v>
      </c>
      <c r="CQ394" s="929"/>
      <c r="CR394" s="929"/>
      <c r="CS394" s="929"/>
      <c r="CT394" s="929"/>
      <c r="CU394" s="930"/>
      <c r="CV394" s="47"/>
      <c r="CW394" s="931" t="str">
        <f>+CW338</f>
        <v>Refuerzo MATEMATICA</v>
      </c>
      <c r="CX394" s="932"/>
      <c r="CY394" s="932"/>
      <c r="CZ394" s="380"/>
      <c r="DA394" s="71"/>
      <c r="DB394" s="915" t="str">
        <f>+DB338</f>
        <v>Refuerzo GEOMETRIA</v>
      </c>
      <c r="DC394" s="916"/>
      <c r="DD394" s="916"/>
      <c r="DE394" s="381"/>
      <c r="DF394" s="71"/>
      <c r="DG394" s="917" t="str">
        <f>+DG338</f>
        <v>Refuerzo ESTADISTICA</v>
      </c>
      <c r="DH394" s="918"/>
      <c r="DI394" s="918"/>
      <c r="DJ394" s="382"/>
      <c r="DK394" s="71"/>
      <c r="DL394" s="919" t="str">
        <f>+DL338</f>
        <v>PUNTAJE EN EVALUACION</v>
      </c>
      <c r="DM394" s="920"/>
      <c r="DN394" s="920"/>
      <c r="DO394" s="921"/>
      <c r="DP394" s="47"/>
      <c r="DQ394" s="47"/>
      <c r="DR394" s="912" t="str">
        <f>+S393</f>
        <v>ETICA Y VALORES</v>
      </c>
      <c r="DS394" s="913"/>
      <c r="DT394" s="913"/>
      <c r="DU394" s="914"/>
      <c r="DV394" s="72"/>
      <c r="DW394" s="985" t="str">
        <f>+AM393</f>
        <v>GEOMETRIA</v>
      </c>
      <c r="DX394" s="986"/>
      <c r="DY394" s="986"/>
      <c r="DZ394" s="987"/>
      <c r="EA394" s="72"/>
      <c r="EB394" s="988" t="str">
        <f>+BP393</f>
        <v>ESTADISTICA</v>
      </c>
      <c r="EC394" s="989"/>
      <c r="ED394" s="989"/>
      <c r="EE394" s="990"/>
    </row>
    <row r="395" spans="1:135" ht="18.600000000000001" thickTop="1" thickBot="1" x14ac:dyDescent="0.4">
      <c r="A395" s="462" t="s">
        <v>420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DOS</v>
      </c>
      <c r="F395" s="991">
        <f>+F339</f>
        <v>0.3</v>
      </c>
      <c r="G395" s="992"/>
      <c r="H395" s="993" t="str">
        <f>+H339</f>
        <v>ACTIVIDADES DE CLASE</v>
      </c>
      <c r="I395" s="993"/>
      <c r="J395" s="993"/>
      <c r="K395" s="993"/>
      <c r="L395" s="993"/>
      <c r="M395" s="993"/>
      <c r="N395" s="993"/>
      <c r="O395" s="994"/>
      <c r="P395" s="73">
        <v>0.2</v>
      </c>
      <c r="Q395" s="939">
        <f>+Q339</f>
        <v>0.3</v>
      </c>
      <c r="R395" s="940"/>
      <c r="S395" s="941" t="str">
        <f>+S339</f>
        <v>TALLERES</v>
      </c>
      <c r="T395" s="941"/>
      <c r="U395" s="941"/>
      <c r="V395" s="941"/>
      <c r="W395" s="942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995">
        <v>0.4</v>
      </c>
      <c r="AC395" s="941"/>
      <c r="AD395" s="944" t="str">
        <f>+AD339</f>
        <v>ACTIVIDADES DE CLASE</v>
      </c>
      <c r="AE395" s="944"/>
      <c r="AF395" s="944"/>
      <c r="AG395" s="944"/>
      <c r="AH395" s="944"/>
      <c r="AI395" s="944"/>
      <c r="AJ395" s="944"/>
      <c r="AK395" s="944"/>
      <c r="AL395" s="945"/>
      <c r="AM395" s="939">
        <v>0.4</v>
      </c>
      <c r="AN395" s="940"/>
      <c r="AO395" s="941" t="str">
        <f>+AO339</f>
        <v>TALLERES</v>
      </c>
      <c r="AP395" s="941"/>
      <c r="AQ395" s="941"/>
      <c r="AR395" s="941"/>
      <c r="AS395" s="942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943">
        <f>+BE339</f>
        <v>0.4</v>
      </c>
      <c r="BF395" s="941"/>
      <c r="BG395" s="944" t="str">
        <f>+BG339</f>
        <v>ACTIVIDADES DE CLASE</v>
      </c>
      <c r="BH395" s="944"/>
      <c r="BI395" s="944"/>
      <c r="BJ395" s="944"/>
      <c r="BK395" s="944"/>
      <c r="BL395" s="944"/>
      <c r="BM395" s="944"/>
      <c r="BN395" s="944"/>
      <c r="BO395" s="945"/>
      <c r="BP395" s="939">
        <f>+BP339</f>
        <v>0.4</v>
      </c>
      <c r="BQ395" s="940"/>
      <c r="BR395" s="941" t="str">
        <f>+BR339</f>
        <v>TALLERES</v>
      </c>
      <c r="BS395" s="941"/>
      <c r="BT395" s="941"/>
      <c r="BU395" s="941"/>
      <c r="BV395" s="942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946">
        <f>+F395+P395+X395+Y395+Z395+Q395</f>
        <v>1</v>
      </c>
      <c r="CB395" s="947"/>
      <c r="CC395" s="82"/>
      <c r="CD395" s="924">
        <f>AB395+AM395+AT395+AU395+AV395</f>
        <v>1</v>
      </c>
      <c r="CE395" s="925"/>
      <c r="CF395" s="82"/>
      <c r="CG395" s="926">
        <f>BE395+BP395+BW395+BX395+BY395</f>
        <v>1</v>
      </c>
      <c r="CH395" s="927"/>
      <c r="CI395" s="82"/>
      <c r="CJ395" s="981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</row>
    <row r="396" spans="1:135" ht="28.8" thickTop="1" thickBot="1" x14ac:dyDescent="0.4">
      <c r="A396" s="450" t="s">
        <v>183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933">
        <f>+CA340</f>
        <v>1</v>
      </c>
      <c r="CB396" s="934"/>
      <c r="CC396" s="140"/>
      <c r="CD396" s="935">
        <f>+CD340</f>
        <v>0</v>
      </c>
      <c r="CE396" s="936"/>
      <c r="CF396" s="140"/>
      <c r="CG396" s="937">
        <f>+CG340</f>
        <v>0</v>
      </c>
      <c r="CH396" s="938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250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250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250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</row>
    <row r="397" spans="1:135" ht="16.2" thickTop="1" x14ac:dyDescent="0.3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</row>
    <row r="398" spans="1:135" x14ac:dyDescent="0.3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7"/>
      <c r="DT398" s="397"/>
      <c r="DU398" s="398"/>
      <c r="DV398" s="391"/>
      <c r="DW398" s="253">
        <f t="shared" ref="DW398:DW446" si="54">+DE398</f>
        <v>0</v>
      </c>
      <c r="DX398" s="399"/>
      <c r="DY398" s="399"/>
      <c r="DZ398" s="400"/>
      <c r="EA398" s="391"/>
      <c r="EB398" s="401">
        <f t="shared" ref="EB398:EB446" si="55">+DJ398</f>
        <v>0</v>
      </c>
      <c r="EC398" s="402"/>
      <c r="ED398" s="402"/>
      <c r="EE398" s="403"/>
    </row>
    <row r="399" spans="1:135" x14ac:dyDescent="0.3">
      <c r="A399" s="20">
        <f t="shared" ref="A399:A446" si="56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7"/>
      <c r="DT399" s="397"/>
      <c r="DU399" s="398"/>
      <c r="DV399" s="391"/>
      <c r="DW399" s="253">
        <f t="shared" si="54"/>
        <v>0</v>
      </c>
      <c r="DX399" s="399"/>
      <c r="DY399" s="399"/>
      <c r="DZ399" s="400"/>
      <c r="EA399" s="391"/>
      <c r="EB399" s="401">
        <f t="shared" si="55"/>
        <v>0</v>
      </c>
      <c r="EC399" s="402"/>
      <c r="ED399" s="402"/>
      <c r="EE399" s="403"/>
    </row>
    <row r="400" spans="1:135" x14ac:dyDescent="0.3">
      <c r="A400" s="20">
        <f t="shared" si="56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7"/>
      <c r="DT400" s="397"/>
      <c r="DU400" s="398"/>
      <c r="DV400" s="391"/>
      <c r="DW400" s="253">
        <f t="shared" si="54"/>
        <v>0</v>
      </c>
      <c r="DX400" s="399"/>
      <c r="DY400" s="399"/>
      <c r="DZ400" s="400"/>
      <c r="EA400" s="391"/>
      <c r="EB400" s="401">
        <f t="shared" si="55"/>
        <v>0</v>
      </c>
      <c r="EC400" s="402"/>
      <c r="ED400" s="402"/>
      <c r="EE400" s="403"/>
    </row>
    <row r="401" spans="1:135" x14ac:dyDescent="0.3">
      <c r="A401" s="20">
        <f t="shared" si="56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7"/>
      <c r="DT401" s="397"/>
      <c r="DU401" s="398"/>
      <c r="DV401" s="391"/>
      <c r="DW401" s="253">
        <f t="shared" si="54"/>
        <v>0</v>
      </c>
      <c r="DX401" s="399"/>
      <c r="DY401" s="399"/>
      <c r="DZ401" s="400"/>
      <c r="EA401" s="391"/>
      <c r="EB401" s="401">
        <f t="shared" si="55"/>
        <v>0</v>
      </c>
      <c r="EC401" s="402"/>
      <c r="ED401" s="402"/>
      <c r="EE401" s="403"/>
    </row>
    <row r="402" spans="1:135" x14ac:dyDescent="0.3">
      <c r="A402" s="20">
        <f t="shared" si="56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7"/>
      <c r="DT402" s="397"/>
      <c r="DU402" s="398"/>
      <c r="DV402" s="391"/>
      <c r="DW402" s="253">
        <f t="shared" si="54"/>
        <v>0</v>
      </c>
      <c r="DX402" s="399"/>
      <c r="DY402" s="399"/>
      <c r="DZ402" s="400"/>
      <c r="EA402" s="391"/>
      <c r="EB402" s="401">
        <f t="shared" si="55"/>
        <v>0</v>
      </c>
      <c r="EC402" s="402"/>
      <c r="ED402" s="402"/>
      <c r="EE402" s="403"/>
    </row>
    <row r="403" spans="1:135" x14ac:dyDescent="0.3">
      <c r="A403" s="20">
        <f t="shared" si="56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7"/>
      <c r="DT403" s="397"/>
      <c r="DU403" s="398"/>
      <c r="DV403" s="391"/>
      <c r="DW403" s="253">
        <f t="shared" si="54"/>
        <v>0</v>
      </c>
      <c r="DX403" s="399"/>
      <c r="DY403" s="399"/>
      <c r="DZ403" s="400"/>
      <c r="EA403" s="391"/>
      <c r="EB403" s="401">
        <f t="shared" si="55"/>
        <v>0</v>
      </c>
      <c r="EC403" s="402"/>
      <c r="ED403" s="402"/>
      <c r="EE403" s="403"/>
    </row>
    <row r="404" spans="1:135" x14ac:dyDescent="0.3">
      <c r="A404" s="20">
        <f t="shared" si="56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7"/>
      <c r="DT404" s="397"/>
      <c r="DU404" s="398"/>
      <c r="DV404" s="391"/>
      <c r="DW404" s="253">
        <f t="shared" si="54"/>
        <v>0</v>
      </c>
      <c r="DX404" s="399"/>
      <c r="DY404" s="399"/>
      <c r="DZ404" s="400"/>
      <c r="EA404" s="391"/>
      <c r="EB404" s="401">
        <f t="shared" si="55"/>
        <v>0</v>
      </c>
      <c r="EC404" s="402"/>
      <c r="ED404" s="402"/>
      <c r="EE404" s="403"/>
    </row>
    <row r="405" spans="1:135" x14ac:dyDescent="0.3">
      <c r="A405" s="20">
        <f t="shared" si="56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7"/>
      <c r="DT405" s="397"/>
      <c r="DU405" s="398"/>
      <c r="DV405" s="391"/>
      <c r="DW405" s="253">
        <f t="shared" si="54"/>
        <v>0</v>
      </c>
      <c r="DX405" s="399"/>
      <c r="DY405" s="399"/>
      <c r="DZ405" s="400"/>
      <c r="EA405" s="391"/>
      <c r="EB405" s="401">
        <f t="shared" si="55"/>
        <v>0</v>
      </c>
      <c r="EC405" s="402"/>
      <c r="ED405" s="402"/>
      <c r="EE405" s="403"/>
    </row>
    <row r="406" spans="1:135" x14ac:dyDescent="0.3">
      <c r="A406" s="20">
        <f t="shared" si="56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7"/>
      <c r="DT406" s="397"/>
      <c r="DU406" s="398"/>
      <c r="DV406" s="391"/>
      <c r="DW406" s="253">
        <f t="shared" si="54"/>
        <v>0</v>
      </c>
      <c r="DX406" s="399"/>
      <c r="DY406" s="399"/>
      <c r="DZ406" s="400"/>
      <c r="EA406" s="391"/>
      <c r="EB406" s="401">
        <f t="shared" si="55"/>
        <v>0</v>
      </c>
      <c r="EC406" s="402"/>
      <c r="ED406" s="402"/>
      <c r="EE406" s="403"/>
    </row>
    <row r="407" spans="1:135" x14ac:dyDescent="0.3">
      <c r="A407" s="20">
        <f t="shared" si="56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7"/>
      <c r="DT407" s="397"/>
      <c r="DU407" s="398"/>
      <c r="DV407" s="391"/>
      <c r="DW407" s="253">
        <f t="shared" si="54"/>
        <v>0</v>
      </c>
      <c r="DX407" s="399"/>
      <c r="DY407" s="399"/>
      <c r="DZ407" s="400"/>
      <c r="EA407" s="391"/>
      <c r="EB407" s="401">
        <f t="shared" si="55"/>
        <v>0</v>
      </c>
      <c r="EC407" s="402"/>
      <c r="ED407" s="402"/>
      <c r="EE407" s="403"/>
    </row>
    <row r="408" spans="1:135" x14ac:dyDescent="0.3">
      <c r="A408" s="20">
        <f t="shared" si="56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7"/>
      <c r="DT408" s="397"/>
      <c r="DU408" s="398"/>
      <c r="DV408" s="391"/>
      <c r="DW408" s="253">
        <f t="shared" si="54"/>
        <v>0</v>
      </c>
      <c r="DX408" s="399"/>
      <c r="DY408" s="399"/>
      <c r="DZ408" s="400"/>
      <c r="EA408" s="391"/>
      <c r="EB408" s="401">
        <f t="shared" si="55"/>
        <v>0</v>
      </c>
      <c r="EC408" s="402"/>
      <c r="ED408" s="402"/>
      <c r="EE408" s="403"/>
    </row>
    <row r="409" spans="1:135" x14ac:dyDescent="0.3">
      <c r="A409" s="20">
        <f t="shared" si="56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7"/>
      <c r="DT409" s="397"/>
      <c r="DU409" s="398"/>
      <c r="DV409" s="391"/>
      <c r="DW409" s="253">
        <f t="shared" si="54"/>
        <v>0</v>
      </c>
      <c r="DX409" s="399"/>
      <c r="DY409" s="399"/>
      <c r="DZ409" s="400"/>
      <c r="EA409" s="391"/>
      <c r="EB409" s="401">
        <f t="shared" si="55"/>
        <v>0</v>
      </c>
      <c r="EC409" s="402"/>
      <c r="ED409" s="402"/>
      <c r="EE409" s="403"/>
    </row>
    <row r="410" spans="1:135" x14ac:dyDescent="0.3">
      <c r="A410" s="20">
        <f t="shared" si="56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7"/>
      <c r="DT410" s="397"/>
      <c r="DU410" s="398"/>
      <c r="DV410" s="391"/>
      <c r="DW410" s="253">
        <f t="shared" si="54"/>
        <v>0</v>
      </c>
      <c r="DX410" s="399"/>
      <c r="DY410" s="399"/>
      <c r="DZ410" s="400"/>
      <c r="EA410" s="391"/>
      <c r="EB410" s="401">
        <f t="shared" si="55"/>
        <v>0</v>
      </c>
      <c r="EC410" s="402"/>
      <c r="ED410" s="402"/>
      <c r="EE410" s="403"/>
    </row>
    <row r="411" spans="1:135" x14ac:dyDescent="0.3">
      <c r="A411" s="20">
        <f t="shared" si="56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7"/>
      <c r="DT411" s="397"/>
      <c r="DU411" s="398"/>
      <c r="DV411" s="391"/>
      <c r="DW411" s="253">
        <f t="shared" si="54"/>
        <v>0</v>
      </c>
      <c r="DX411" s="399"/>
      <c r="DY411" s="399"/>
      <c r="DZ411" s="400"/>
      <c r="EA411" s="391"/>
      <c r="EB411" s="401">
        <f t="shared" si="55"/>
        <v>0</v>
      </c>
      <c r="EC411" s="402"/>
      <c r="ED411" s="402"/>
      <c r="EE411" s="403"/>
    </row>
    <row r="412" spans="1:135" x14ac:dyDescent="0.3">
      <c r="A412" s="20">
        <f t="shared" si="56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7"/>
      <c r="DT412" s="397"/>
      <c r="DU412" s="398"/>
      <c r="DV412" s="391"/>
      <c r="DW412" s="253">
        <f t="shared" si="54"/>
        <v>0</v>
      </c>
      <c r="DX412" s="399"/>
      <c r="DY412" s="399"/>
      <c r="DZ412" s="400"/>
      <c r="EA412" s="391"/>
      <c r="EB412" s="401">
        <f t="shared" si="55"/>
        <v>0</v>
      </c>
      <c r="EC412" s="402"/>
      <c r="ED412" s="402"/>
      <c r="EE412" s="403"/>
    </row>
    <row r="413" spans="1:135" x14ac:dyDescent="0.3">
      <c r="A413" s="20">
        <f t="shared" si="56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7"/>
      <c r="DT413" s="397"/>
      <c r="DU413" s="398"/>
      <c r="DV413" s="391"/>
      <c r="DW413" s="253">
        <f t="shared" si="54"/>
        <v>0</v>
      </c>
      <c r="DX413" s="399"/>
      <c r="DY413" s="399"/>
      <c r="DZ413" s="400"/>
      <c r="EA413" s="391"/>
      <c r="EB413" s="401">
        <f t="shared" si="55"/>
        <v>0</v>
      </c>
      <c r="EC413" s="402"/>
      <c r="ED413" s="402"/>
      <c r="EE413" s="403"/>
    </row>
    <row r="414" spans="1:135" x14ac:dyDescent="0.3">
      <c r="A414" s="20">
        <f t="shared" si="56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7"/>
      <c r="DT414" s="397"/>
      <c r="DU414" s="398"/>
      <c r="DV414" s="391"/>
      <c r="DW414" s="253">
        <f t="shared" si="54"/>
        <v>0</v>
      </c>
      <c r="DX414" s="399"/>
      <c r="DY414" s="399"/>
      <c r="DZ414" s="400"/>
      <c r="EA414" s="391"/>
      <c r="EB414" s="401">
        <f t="shared" si="55"/>
        <v>0</v>
      </c>
      <c r="EC414" s="402"/>
      <c r="ED414" s="402"/>
      <c r="EE414" s="403"/>
    </row>
    <row r="415" spans="1:135" x14ac:dyDescent="0.3">
      <c r="A415" s="20">
        <f t="shared" si="56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7"/>
      <c r="DT415" s="397"/>
      <c r="DU415" s="398"/>
      <c r="DV415" s="391"/>
      <c r="DW415" s="253">
        <f t="shared" si="54"/>
        <v>0</v>
      </c>
      <c r="DX415" s="399"/>
      <c r="DY415" s="399"/>
      <c r="DZ415" s="400"/>
      <c r="EA415" s="391"/>
      <c r="EB415" s="401">
        <f t="shared" si="55"/>
        <v>0</v>
      </c>
      <c r="EC415" s="402"/>
      <c r="ED415" s="402"/>
      <c r="EE415" s="403"/>
    </row>
    <row r="416" spans="1:135" x14ac:dyDescent="0.3">
      <c r="A416" s="20">
        <f t="shared" si="56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7"/>
      <c r="DT416" s="397"/>
      <c r="DU416" s="398"/>
      <c r="DV416" s="391"/>
      <c r="DW416" s="253">
        <f t="shared" si="54"/>
        <v>0</v>
      </c>
      <c r="DX416" s="399"/>
      <c r="DY416" s="399"/>
      <c r="DZ416" s="400"/>
      <c r="EA416" s="391"/>
      <c r="EB416" s="401">
        <f t="shared" si="55"/>
        <v>0</v>
      </c>
      <c r="EC416" s="402"/>
      <c r="ED416" s="402"/>
      <c r="EE416" s="403"/>
    </row>
    <row r="417" spans="1:135" x14ac:dyDescent="0.3">
      <c r="A417" s="20">
        <f t="shared" si="56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7"/>
      <c r="DT417" s="397"/>
      <c r="DU417" s="398"/>
      <c r="DV417" s="391"/>
      <c r="DW417" s="253">
        <f t="shared" si="54"/>
        <v>0</v>
      </c>
      <c r="DX417" s="399"/>
      <c r="DY417" s="399"/>
      <c r="DZ417" s="400"/>
      <c r="EA417" s="391"/>
      <c r="EB417" s="401">
        <f t="shared" si="55"/>
        <v>0</v>
      </c>
      <c r="EC417" s="402"/>
      <c r="ED417" s="402"/>
      <c r="EE417" s="403"/>
    </row>
    <row r="418" spans="1:135" x14ac:dyDescent="0.3">
      <c r="A418" s="20">
        <f t="shared" si="56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7"/>
      <c r="DT418" s="397"/>
      <c r="DU418" s="398"/>
      <c r="DV418" s="391"/>
      <c r="DW418" s="253">
        <f t="shared" si="54"/>
        <v>0</v>
      </c>
      <c r="DX418" s="399"/>
      <c r="DY418" s="399"/>
      <c r="DZ418" s="400"/>
      <c r="EA418" s="391"/>
      <c r="EB418" s="401">
        <f t="shared" si="55"/>
        <v>0</v>
      </c>
      <c r="EC418" s="402"/>
      <c r="ED418" s="402"/>
      <c r="EE418" s="403"/>
    </row>
    <row r="419" spans="1:135" x14ac:dyDescent="0.3">
      <c r="A419" s="20">
        <f t="shared" si="56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7"/>
      <c r="DT419" s="397"/>
      <c r="DU419" s="398"/>
      <c r="DV419" s="391"/>
      <c r="DW419" s="253">
        <f t="shared" si="54"/>
        <v>0</v>
      </c>
      <c r="DX419" s="399"/>
      <c r="DY419" s="399"/>
      <c r="DZ419" s="400"/>
      <c r="EA419" s="391"/>
      <c r="EB419" s="401">
        <f t="shared" si="55"/>
        <v>0</v>
      </c>
      <c r="EC419" s="402"/>
      <c r="ED419" s="402"/>
      <c r="EE419" s="403"/>
    </row>
    <row r="420" spans="1:135" x14ac:dyDescent="0.3">
      <c r="A420" s="20">
        <f t="shared" si="56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7"/>
      <c r="DT420" s="397"/>
      <c r="DU420" s="398"/>
      <c r="DV420" s="391"/>
      <c r="DW420" s="253">
        <f t="shared" si="54"/>
        <v>0</v>
      </c>
      <c r="DX420" s="399"/>
      <c r="DY420" s="399"/>
      <c r="DZ420" s="400"/>
      <c r="EA420" s="391"/>
      <c r="EB420" s="401">
        <f t="shared" si="55"/>
        <v>0</v>
      </c>
      <c r="EC420" s="402"/>
      <c r="ED420" s="402"/>
      <c r="EE420" s="403"/>
    </row>
    <row r="421" spans="1:135" x14ac:dyDescent="0.3">
      <c r="A421" s="20">
        <f t="shared" si="56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7"/>
      <c r="DT421" s="397"/>
      <c r="DU421" s="398"/>
      <c r="DV421" s="391"/>
      <c r="DW421" s="253">
        <f t="shared" si="54"/>
        <v>0</v>
      </c>
      <c r="DX421" s="399"/>
      <c r="DY421" s="399"/>
      <c r="DZ421" s="400"/>
      <c r="EA421" s="391"/>
      <c r="EB421" s="401">
        <f t="shared" si="55"/>
        <v>0</v>
      </c>
      <c r="EC421" s="402"/>
      <c r="ED421" s="402"/>
      <c r="EE421" s="403"/>
    </row>
    <row r="422" spans="1:135" x14ac:dyDescent="0.3">
      <c r="A422" s="20">
        <f t="shared" si="56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7"/>
      <c r="DT422" s="397"/>
      <c r="DU422" s="398"/>
      <c r="DV422" s="391"/>
      <c r="DW422" s="253">
        <f t="shared" si="54"/>
        <v>0</v>
      </c>
      <c r="DX422" s="399"/>
      <c r="DY422" s="399"/>
      <c r="DZ422" s="400"/>
      <c r="EA422" s="391"/>
      <c r="EB422" s="401">
        <f t="shared" si="55"/>
        <v>0</v>
      </c>
      <c r="EC422" s="402"/>
      <c r="ED422" s="402"/>
      <c r="EE422" s="403"/>
    </row>
    <row r="423" spans="1:135" x14ac:dyDescent="0.3">
      <c r="A423" s="20">
        <f t="shared" si="56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7"/>
      <c r="DT423" s="397"/>
      <c r="DU423" s="398"/>
      <c r="DV423" s="391"/>
      <c r="DW423" s="253">
        <f t="shared" si="54"/>
        <v>0</v>
      </c>
      <c r="DX423" s="399"/>
      <c r="DY423" s="399"/>
      <c r="DZ423" s="400"/>
      <c r="EA423" s="391"/>
      <c r="EB423" s="401">
        <f t="shared" si="55"/>
        <v>0</v>
      </c>
      <c r="EC423" s="402"/>
      <c r="ED423" s="402"/>
      <c r="EE423" s="403"/>
    </row>
    <row r="424" spans="1:135" x14ac:dyDescent="0.3">
      <c r="A424" s="20">
        <f t="shared" si="56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7"/>
      <c r="DT424" s="397"/>
      <c r="DU424" s="398"/>
      <c r="DV424" s="391"/>
      <c r="DW424" s="253">
        <f t="shared" si="54"/>
        <v>0</v>
      </c>
      <c r="DX424" s="399"/>
      <c r="DY424" s="399"/>
      <c r="DZ424" s="400"/>
      <c r="EA424" s="391"/>
      <c r="EB424" s="401">
        <f t="shared" si="55"/>
        <v>0</v>
      </c>
      <c r="EC424" s="402"/>
      <c r="ED424" s="402"/>
      <c r="EE424" s="403"/>
    </row>
    <row r="425" spans="1:135" x14ac:dyDescent="0.3">
      <c r="A425" s="20">
        <f t="shared" si="56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7"/>
      <c r="DT425" s="397"/>
      <c r="DU425" s="398"/>
      <c r="DV425" s="391"/>
      <c r="DW425" s="253">
        <f t="shared" si="54"/>
        <v>0</v>
      </c>
      <c r="DX425" s="399"/>
      <c r="DY425" s="399"/>
      <c r="DZ425" s="400"/>
      <c r="EA425" s="391"/>
      <c r="EB425" s="401">
        <f t="shared" si="55"/>
        <v>0</v>
      </c>
      <c r="EC425" s="402"/>
      <c r="ED425" s="402"/>
      <c r="EE425" s="403"/>
    </row>
    <row r="426" spans="1:135" x14ac:dyDescent="0.3">
      <c r="A426" s="20">
        <f t="shared" si="56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7"/>
      <c r="DT426" s="397"/>
      <c r="DU426" s="398"/>
      <c r="DV426" s="391"/>
      <c r="DW426" s="253">
        <f t="shared" si="54"/>
        <v>0</v>
      </c>
      <c r="DX426" s="399"/>
      <c r="DY426" s="399"/>
      <c r="DZ426" s="400"/>
      <c r="EA426" s="391"/>
      <c r="EB426" s="401">
        <f t="shared" si="55"/>
        <v>0</v>
      </c>
      <c r="EC426" s="402"/>
      <c r="ED426" s="402"/>
      <c r="EE426" s="403"/>
    </row>
    <row r="427" spans="1:135" x14ac:dyDescent="0.3">
      <c r="A427" s="20">
        <f t="shared" si="56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7"/>
      <c r="DT427" s="397"/>
      <c r="DU427" s="398"/>
      <c r="DV427" s="391"/>
      <c r="DW427" s="253">
        <f t="shared" si="54"/>
        <v>0</v>
      </c>
      <c r="DX427" s="399"/>
      <c r="DY427" s="399"/>
      <c r="DZ427" s="400"/>
      <c r="EA427" s="391"/>
      <c r="EB427" s="401">
        <f t="shared" si="55"/>
        <v>0</v>
      </c>
      <c r="EC427" s="402"/>
      <c r="ED427" s="402"/>
      <c r="EE427" s="403"/>
    </row>
    <row r="428" spans="1:135" x14ac:dyDescent="0.3">
      <c r="A428" s="20">
        <f t="shared" si="56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7"/>
      <c r="DT428" s="397"/>
      <c r="DU428" s="398"/>
      <c r="DV428" s="391"/>
      <c r="DW428" s="253">
        <f t="shared" si="54"/>
        <v>0</v>
      </c>
      <c r="DX428" s="399"/>
      <c r="DY428" s="399"/>
      <c r="DZ428" s="400"/>
      <c r="EA428" s="391"/>
      <c r="EB428" s="401">
        <f t="shared" si="55"/>
        <v>0</v>
      </c>
      <c r="EC428" s="402"/>
      <c r="ED428" s="402"/>
      <c r="EE428" s="403"/>
    </row>
    <row r="429" spans="1:135" x14ac:dyDescent="0.3">
      <c r="A429" s="20">
        <f t="shared" si="56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7"/>
      <c r="DT429" s="397"/>
      <c r="DU429" s="398"/>
      <c r="DV429" s="391"/>
      <c r="DW429" s="253">
        <f t="shared" si="54"/>
        <v>0</v>
      </c>
      <c r="DX429" s="399"/>
      <c r="DY429" s="399"/>
      <c r="DZ429" s="400"/>
      <c r="EA429" s="391"/>
      <c r="EB429" s="401">
        <f t="shared" si="55"/>
        <v>0</v>
      </c>
      <c r="EC429" s="402"/>
      <c r="ED429" s="402"/>
      <c r="EE429" s="403"/>
    </row>
    <row r="430" spans="1:135" x14ac:dyDescent="0.3">
      <c r="A430" s="20">
        <f t="shared" si="56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7"/>
      <c r="DT430" s="397"/>
      <c r="DU430" s="398"/>
      <c r="DV430" s="391"/>
      <c r="DW430" s="253">
        <f t="shared" si="54"/>
        <v>0</v>
      </c>
      <c r="DX430" s="399"/>
      <c r="DY430" s="399"/>
      <c r="DZ430" s="400"/>
      <c r="EA430" s="391"/>
      <c r="EB430" s="401">
        <f t="shared" si="55"/>
        <v>0</v>
      </c>
      <c r="EC430" s="402"/>
      <c r="ED430" s="402"/>
      <c r="EE430" s="403"/>
    </row>
    <row r="431" spans="1:135" x14ac:dyDescent="0.3">
      <c r="A431" s="20">
        <f t="shared" si="56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7"/>
      <c r="DT431" s="397"/>
      <c r="DU431" s="398"/>
      <c r="DV431" s="391"/>
      <c r="DW431" s="253">
        <f t="shared" si="54"/>
        <v>0</v>
      </c>
      <c r="DX431" s="399"/>
      <c r="DY431" s="399"/>
      <c r="DZ431" s="400"/>
      <c r="EA431" s="391"/>
      <c r="EB431" s="401">
        <f t="shared" si="55"/>
        <v>0</v>
      </c>
      <c r="EC431" s="402"/>
      <c r="ED431" s="402"/>
      <c r="EE431" s="403"/>
    </row>
    <row r="432" spans="1:135" x14ac:dyDescent="0.3">
      <c r="A432" s="20">
        <f t="shared" si="56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7"/>
      <c r="DT432" s="397"/>
      <c r="DU432" s="398"/>
      <c r="DV432" s="391"/>
      <c r="DW432" s="253">
        <f t="shared" si="54"/>
        <v>0</v>
      </c>
      <c r="DX432" s="399"/>
      <c r="DY432" s="399"/>
      <c r="DZ432" s="400"/>
      <c r="EA432" s="391"/>
      <c r="EB432" s="401">
        <f t="shared" si="55"/>
        <v>0</v>
      </c>
      <c r="EC432" s="402"/>
      <c r="ED432" s="402"/>
      <c r="EE432" s="403"/>
    </row>
    <row r="433" spans="1:135" x14ac:dyDescent="0.3">
      <c r="A433" s="20">
        <f t="shared" si="56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7"/>
      <c r="DT433" s="397"/>
      <c r="DU433" s="398"/>
      <c r="DV433" s="391"/>
      <c r="DW433" s="253">
        <f t="shared" si="54"/>
        <v>0</v>
      </c>
      <c r="DX433" s="399"/>
      <c r="DY433" s="399"/>
      <c r="DZ433" s="400"/>
      <c r="EA433" s="391"/>
      <c r="EB433" s="401">
        <f t="shared" si="55"/>
        <v>0</v>
      </c>
      <c r="EC433" s="402"/>
      <c r="ED433" s="402"/>
      <c r="EE433" s="403"/>
    </row>
    <row r="434" spans="1:135" x14ac:dyDescent="0.3">
      <c r="A434" s="20">
        <f t="shared" si="56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7"/>
      <c r="DT434" s="397"/>
      <c r="DU434" s="398"/>
      <c r="DV434" s="391"/>
      <c r="DW434" s="253">
        <f t="shared" si="54"/>
        <v>0</v>
      </c>
      <c r="DX434" s="399"/>
      <c r="DY434" s="399"/>
      <c r="DZ434" s="400"/>
      <c r="EA434" s="391"/>
      <c r="EB434" s="401">
        <f t="shared" si="55"/>
        <v>0</v>
      </c>
      <c r="EC434" s="402"/>
      <c r="ED434" s="402"/>
      <c r="EE434" s="403"/>
    </row>
    <row r="435" spans="1:135" x14ac:dyDescent="0.3">
      <c r="A435" s="20">
        <f t="shared" si="56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7"/>
      <c r="DT435" s="397"/>
      <c r="DU435" s="398"/>
      <c r="DV435" s="391"/>
      <c r="DW435" s="253">
        <f t="shared" si="54"/>
        <v>0</v>
      </c>
      <c r="DX435" s="399"/>
      <c r="DY435" s="399"/>
      <c r="DZ435" s="400"/>
      <c r="EA435" s="391"/>
      <c r="EB435" s="401">
        <f t="shared" si="55"/>
        <v>0</v>
      </c>
      <c r="EC435" s="402"/>
      <c r="ED435" s="402"/>
      <c r="EE435" s="403"/>
    </row>
    <row r="436" spans="1:135" x14ac:dyDescent="0.3">
      <c r="A436" s="20">
        <f t="shared" si="56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7"/>
      <c r="DT436" s="397"/>
      <c r="DU436" s="398"/>
      <c r="DV436" s="391"/>
      <c r="DW436" s="253">
        <f t="shared" si="54"/>
        <v>0</v>
      </c>
      <c r="DX436" s="399"/>
      <c r="DY436" s="399"/>
      <c r="DZ436" s="400"/>
      <c r="EA436" s="391"/>
      <c r="EB436" s="401">
        <f t="shared" si="55"/>
        <v>0</v>
      </c>
      <c r="EC436" s="402"/>
      <c r="ED436" s="402"/>
      <c r="EE436" s="403"/>
    </row>
    <row r="437" spans="1:135" x14ac:dyDescent="0.3">
      <c r="A437" s="20">
        <f t="shared" si="56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7"/>
      <c r="DT437" s="397"/>
      <c r="DU437" s="398"/>
      <c r="DV437" s="391"/>
      <c r="DW437" s="253">
        <f t="shared" si="54"/>
        <v>0</v>
      </c>
      <c r="DX437" s="399"/>
      <c r="DY437" s="399"/>
      <c r="DZ437" s="400"/>
      <c r="EA437" s="391"/>
      <c r="EB437" s="401">
        <f t="shared" si="55"/>
        <v>0</v>
      </c>
      <c r="EC437" s="402"/>
      <c r="ED437" s="402"/>
      <c r="EE437" s="403"/>
    </row>
    <row r="438" spans="1:135" x14ac:dyDescent="0.3">
      <c r="A438" s="20">
        <f t="shared" si="56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7"/>
      <c r="DT438" s="397"/>
      <c r="DU438" s="398"/>
      <c r="DV438" s="391"/>
      <c r="DW438" s="253">
        <f t="shared" si="54"/>
        <v>0</v>
      </c>
      <c r="DX438" s="399"/>
      <c r="DY438" s="399"/>
      <c r="DZ438" s="400"/>
      <c r="EA438" s="391"/>
      <c r="EB438" s="401">
        <f t="shared" si="55"/>
        <v>0</v>
      </c>
      <c r="EC438" s="402"/>
      <c r="ED438" s="402"/>
      <c r="EE438" s="403"/>
    </row>
    <row r="439" spans="1:135" x14ac:dyDescent="0.3">
      <c r="A439" s="20">
        <f t="shared" si="56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7"/>
      <c r="DT439" s="397"/>
      <c r="DU439" s="398"/>
      <c r="DV439" s="391"/>
      <c r="DW439" s="253">
        <f t="shared" si="54"/>
        <v>0</v>
      </c>
      <c r="DX439" s="399"/>
      <c r="DY439" s="399"/>
      <c r="DZ439" s="400"/>
      <c r="EA439" s="391"/>
      <c r="EB439" s="401">
        <f t="shared" si="55"/>
        <v>0</v>
      </c>
      <c r="EC439" s="402"/>
      <c r="ED439" s="402"/>
      <c r="EE439" s="403"/>
    </row>
    <row r="440" spans="1:135" x14ac:dyDescent="0.3">
      <c r="A440" s="20">
        <f t="shared" si="56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7"/>
      <c r="DT440" s="397"/>
      <c r="DU440" s="398"/>
      <c r="DV440" s="391"/>
      <c r="DW440" s="253">
        <f t="shared" si="54"/>
        <v>0</v>
      </c>
      <c r="DX440" s="399"/>
      <c r="DY440" s="399"/>
      <c r="DZ440" s="400"/>
      <c r="EA440" s="391"/>
      <c r="EB440" s="401">
        <f t="shared" si="55"/>
        <v>0</v>
      </c>
      <c r="EC440" s="402"/>
      <c r="ED440" s="402"/>
      <c r="EE440" s="403"/>
    </row>
    <row r="441" spans="1:135" ht="15" customHeight="1" x14ac:dyDescent="0.3">
      <c r="A441" s="20">
        <f t="shared" si="56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7"/>
      <c r="DT441" s="397"/>
      <c r="DU441" s="398"/>
      <c r="DV441" s="391"/>
      <c r="DW441" s="253">
        <f t="shared" si="54"/>
        <v>0</v>
      </c>
      <c r="DX441" s="399"/>
      <c r="DY441" s="399"/>
      <c r="DZ441" s="400"/>
      <c r="EA441" s="391"/>
      <c r="EB441" s="401">
        <f t="shared" si="55"/>
        <v>0</v>
      </c>
      <c r="EC441" s="402"/>
      <c r="ED441" s="402"/>
      <c r="EE441" s="403"/>
    </row>
    <row r="442" spans="1:135" ht="15" customHeight="1" x14ac:dyDescent="0.3">
      <c r="A442" s="20">
        <f t="shared" si="56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7"/>
      <c r="DT442" s="397"/>
      <c r="DU442" s="398"/>
      <c r="DV442" s="391"/>
      <c r="DW442" s="253">
        <f t="shared" si="54"/>
        <v>0</v>
      </c>
      <c r="DX442" s="399"/>
      <c r="DY442" s="399"/>
      <c r="DZ442" s="400"/>
      <c r="EA442" s="391"/>
      <c r="EB442" s="401">
        <f t="shared" si="55"/>
        <v>0</v>
      </c>
      <c r="EC442" s="402"/>
      <c r="ED442" s="402"/>
      <c r="EE442" s="403"/>
    </row>
    <row r="443" spans="1:135" ht="15" customHeight="1" x14ac:dyDescent="0.3">
      <c r="A443" s="20">
        <f t="shared" si="56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7"/>
      <c r="DT443" s="397"/>
      <c r="DU443" s="398"/>
      <c r="DV443" s="391"/>
      <c r="DW443" s="253">
        <f t="shared" si="54"/>
        <v>0</v>
      </c>
      <c r="DX443" s="399"/>
      <c r="DY443" s="399"/>
      <c r="DZ443" s="400"/>
      <c r="EA443" s="391"/>
      <c r="EB443" s="401">
        <f t="shared" si="55"/>
        <v>0</v>
      </c>
      <c r="EC443" s="402"/>
      <c r="ED443" s="402"/>
      <c r="EE443" s="403"/>
    </row>
    <row r="444" spans="1:135" x14ac:dyDescent="0.3">
      <c r="A444" s="20">
        <f t="shared" si="56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7"/>
      <c r="DT444" s="397"/>
      <c r="DU444" s="398"/>
      <c r="DV444" s="391"/>
      <c r="DW444" s="253">
        <f t="shared" si="54"/>
        <v>0</v>
      </c>
      <c r="DX444" s="399"/>
      <c r="DY444" s="399"/>
      <c r="DZ444" s="400"/>
      <c r="EA444" s="391"/>
      <c r="EB444" s="401">
        <f t="shared" si="55"/>
        <v>0</v>
      </c>
      <c r="EC444" s="402"/>
      <c r="ED444" s="402"/>
      <c r="EE444" s="403"/>
    </row>
    <row r="445" spans="1:135" x14ac:dyDescent="0.3">
      <c r="A445" s="20">
        <f t="shared" si="56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7"/>
      <c r="DT445" s="397"/>
      <c r="DU445" s="398"/>
      <c r="DV445" s="391"/>
      <c r="DW445" s="253">
        <f t="shared" si="54"/>
        <v>0</v>
      </c>
      <c r="DX445" s="399"/>
      <c r="DY445" s="399"/>
      <c r="DZ445" s="400"/>
      <c r="EA445" s="391"/>
      <c r="EB445" s="401">
        <f t="shared" si="55"/>
        <v>0</v>
      </c>
      <c r="EC445" s="402"/>
      <c r="ED445" s="402"/>
      <c r="EE445" s="403"/>
    </row>
    <row r="446" spans="1:135" ht="16.2" thickBot="1" x14ac:dyDescent="0.35">
      <c r="A446" s="20">
        <f t="shared" si="56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6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7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8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7"/>
        <v>0</v>
      </c>
      <c r="CW446" s="404"/>
      <c r="CX446" s="244">
        <f>+IF(DM446=0,0,IF(5*DM446/DM395&lt;2,2,5*DM446/DM395))</f>
        <v>0</v>
      </c>
      <c r="CY446" s="202">
        <f t="shared" si="50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51"/>
        <v>0</v>
      </c>
      <c r="DE446" s="316">
        <f>+DB395*DB446+DC395*DC446+DD395*DD446</f>
        <v>0</v>
      </c>
      <c r="DF446" s="190"/>
      <c r="DG446" s="312"/>
      <c r="DH446" s="202">
        <f t="shared" si="49"/>
        <v>0</v>
      </c>
      <c r="DI446" s="314">
        <f t="shared" si="52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3"/>
        <v>0</v>
      </c>
      <c r="DS446" s="406"/>
      <c r="DT446" s="406"/>
      <c r="DU446" s="407"/>
      <c r="DV446" s="408"/>
      <c r="DW446" s="322">
        <f t="shared" si="54"/>
        <v>0</v>
      </c>
      <c r="DX446" s="409"/>
      <c r="DY446" s="409"/>
      <c r="DZ446" s="410"/>
      <c r="EA446" s="408"/>
      <c r="EB446" s="411">
        <f t="shared" si="55"/>
        <v>0</v>
      </c>
      <c r="EC446" s="412"/>
      <c r="ED446" s="412"/>
      <c r="EE446" s="413"/>
    </row>
    <row r="447" spans="1:135" ht="66.599999999999994" thickTop="1" thickBot="1" x14ac:dyDescent="0.35">
      <c r="A447" s="459" t="s">
        <v>182</v>
      </c>
      <c r="B447" s="460">
        <f ca="1">TODAY()</f>
        <v>43606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Nota instrumentos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8">+COUNTIF(AZ397:AZ446,1)</f>
        <v>0</v>
      </c>
      <c r="BA447" s="342">
        <f t="shared" si="58"/>
        <v>0</v>
      </c>
      <c r="BB447" s="342">
        <f t="shared" si="58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922" t="str">
        <f>+CX391</f>
        <v>Recuperan</v>
      </c>
      <c r="CY447" s="922"/>
      <c r="CZ447" s="360">
        <f>COUNTIF(CZ397:CZ446,"bj")</f>
        <v>0</v>
      </c>
      <c r="DA447" s="361"/>
      <c r="DB447" s="362"/>
      <c r="DC447" s="923" t="str">
        <f>+CX447</f>
        <v>Recuperan</v>
      </c>
      <c r="DD447" s="923"/>
      <c r="DE447" s="363">
        <f>COUNTIF(DE397:DE446,"bj")</f>
        <v>0</v>
      </c>
      <c r="DF447" s="364"/>
      <c r="DG447" s="362"/>
      <c r="DH447" s="923" t="str">
        <f>+CX447</f>
        <v>Recuperan</v>
      </c>
      <c r="DI447" s="923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9">+COUNTIF(DS397:DS446,"&gt;0")</f>
        <v>0</v>
      </c>
      <c r="DT447" s="370">
        <f t="shared" si="59"/>
        <v>0</v>
      </c>
      <c r="DU447" s="371">
        <f t="shared" si="59"/>
        <v>0</v>
      </c>
      <c r="DV447" s="72"/>
      <c r="DW447" s="372">
        <f>+COUNTIF(DW397:DW446,"&gt;0")</f>
        <v>0</v>
      </c>
      <c r="DX447" s="373">
        <f t="shared" ref="DX447:DZ447" si="60">+COUNTIF(DX397:DX446,"&gt;0")</f>
        <v>0</v>
      </c>
      <c r="DY447" s="373">
        <f t="shared" si="60"/>
        <v>0</v>
      </c>
      <c r="DZ447" s="374">
        <f t="shared" si="60"/>
        <v>0</v>
      </c>
      <c r="EA447" s="72"/>
      <c r="EB447" s="375">
        <f>+COUNTIF(EB397:EB446,"&gt;0")</f>
        <v>0</v>
      </c>
      <c r="EC447" s="376">
        <f t="shared" ref="EC447:EE447" si="61">+COUNTIF(EC397:EC446,"&gt;0")</f>
        <v>0</v>
      </c>
      <c r="ED447" s="376">
        <f t="shared" si="61"/>
        <v>0</v>
      </c>
      <c r="EE447" s="377">
        <f t="shared" si="61"/>
        <v>0</v>
      </c>
    </row>
    <row r="448" spans="1:135" ht="16.8" thickTop="1" thickBot="1" x14ac:dyDescent="0.35">
      <c r="A448" t="s">
        <v>306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</row>
    <row r="449" spans="1:135" ht="19.2" thickTop="1" thickBot="1" x14ac:dyDescent="0.4">
      <c r="A449" s="41" t="str">
        <f>+A393</f>
        <v>I.E LUIS LOPEZ DE MESA</v>
      </c>
      <c r="B449" s="438"/>
      <c r="C449" s="438"/>
      <c r="D449" s="439">
        <f ca="1">+B503</f>
        <v>43606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65" t="str">
        <f>+AM393</f>
        <v>GEOMETRIA</v>
      </c>
      <c r="AN449" s="1066"/>
      <c r="AO449" s="1066"/>
      <c r="AP449" s="1066"/>
      <c r="AQ449" s="1066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67" t="str">
        <f>+BP393</f>
        <v>ESTADISTICA</v>
      </c>
      <c r="BQ449" s="1067"/>
      <c r="BR449" s="1067"/>
      <c r="BS449" s="1067"/>
      <c r="BT449" s="1067"/>
      <c r="BU449" s="475"/>
      <c r="BV449" s="476"/>
      <c r="BW449" s="474"/>
      <c r="BX449" s="474"/>
      <c r="BY449" s="477"/>
      <c r="CA449" s="1068" t="str">
        <f>+CA393</f>
        <v>NOTAS DEFINITIVAS</v>
      </c>
      <c r="CB449" s="1069"/>
      <c r="CC449" s="1069"/>
      <c r="CD449" s="1069"/>
      <c r="CE449" s="1069"/>
      <c r="CF449" s="1069"/>
      <c r="CG449" s="1069"/>
      <c r="CH449" s="1069"/>
      <c r="CI449" s="1069"/>
      <c r="CJ449" s="1070"/>
      <c r="CP449" s="1071" t="str">
        <f>+CP393</f>
        <v>AUTOEVALUACION</v>
      </c>
      <c r="CQ449" s="1072"/>
      <c r="CR449" s="1072"/>
      <c r="CS449" s="1072"/>
      <c r="CT449" s="1072"/>
      <c r="CU449" s="1073"/>
      <c r="CW449" s="1074" t="str">
        <f>+CW393</f>
        <v>RECUPERACION / EVALUACION</v>
      </c>
      <c r="CX449" s="1075"/>
      <c r="CY449" s="1075"/>
      <c r="CZ449" s="1075"/>
      <c r="DA449" s="1075"/>
      <c r="DB449" s="1075"/>
      <c r="DC449" s="1075"/>
      <c r="DD449" s="1075"/>
      <c r="DE449" s="1075"/>
      <c r="DF449" s="1075"/>
      <c r="DG449" s="1075"/>
      <c r="DH449" s="1075"/>
      <c r="DI449" s="1075"/>
      <c r="DJ449" s="1075"/>
      <c r="DK449" s="1075"/>
      <c r="DL449" s="1075"/>
      <c r="DM449" s="1075"/>
      <c r="DN449" s="1075"/>
      <c r="DO449" s="1076"/>
      <c r="DR449" s="1030" t="str">
        <f>+DR393</f>
        <v>REFUERZOS DE LOS DIFERENTES PERIODOS</v>
      </c>
      <c r="DS449" s="1031"/>
      <c r="DT449" s="1031"/>
      <c r="DU449" s="1031"/>
      <c r="DV449" s="1031"/>
      <c r="DW449" s="1031"/>
      <c r="DX449" s="1031"/>
      <c r="DY449" s="1031"/>
      <c r="DZ449" s="1031"/>
      <c r="EA449" s="1031"/>
      <c r="EB449" s="1031"/>
      <c r="EC449" s="1031"/>
      <c r="ED449" s="1031"/>
      <c r="EE449" s="1032"/>
    </row>
    <row r="450" spans="1:135" ht="19.8" thickTop="1" thickBot="1" x14ac:dyDescent="0.35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33" t="str">
        <f>+F394</f>
        <v>COGNITIVO</v>
      </c>
      <c r="G450" s="1033"/>
      <c r="H450" s="1033"/>
      <c r="I450" s="1033"/>
      <c r="J450" s="1033"/>
      <c r="K450" s="1033"/>
      <c r="L450" s="1033"/>
      <c r="M450" s="1033"/>
      <c r="N450" s="1033"/>
      <c r="O450" s="1033"/>
      <c r="P450" s="59">
        <f>IF(MAX(F452:O452)=0,1,MAX(F452:O452))</f>
        <v>1</v>
      </c>
      <c r="Q450" s="1034" t="str">
        <f>+Q394</f>
        <v>PROCEDIMENTAL</v>
      </c>
      <c r="R450" s="1035"/>
      <c r="S450" s="1035"/>
      <c r="T450" s="1035"/>
      <c r="U450" s="1035"/>
      <c r="V450" s="1035"/>
      <c r="W450" s="60">
        <f>IF(MAX(Q452:W452)=0,1,MAX(Q452:W452)-11)</f>
        <v>1</v>
      </c>
      <c r="X450" s="1036" t="str">
        <f>+X394</f>
        <v>ACTITUDINAL</v>
      </c>
      <c r="Y450" s="1037"/>
      <c r="Z450" s="1038"/>
      <c r="AB450" s="1039" t="str">
        <f>+AB394</f>
        <v>COGNITIVO</v>
      </c>
      <c r="AC450" s="1040"/>
      <c r="AD450" s="1040"/>
      <c r="AE450" s="1040"/>
      <c r="AF450" s="1040"/>
      <c r="AG450" s="1040"/>
      <c r="AH450" s="1040"/>
      <c r="AI450" s="1040"/>
      <c r="AJ450" s="1040"/>
      <c r="AK450" s="1040"/>
      <c r="AL450" s="61">
        <f>IF(MAX(AB452:AL452)=0,1,MAX(AB452:AL452))</f>
        <v>1</v>
      </c>
      <c r="AM450" s="1041" t="str">
        <f>+AM394</f>
        <v>PROCEDIMENTAL</v>
      </c>
      <c r="AN450" s="1042"/>
      <c r="AO450" s="1042"/>
      <c r="AP450" s="1042"/>
      <c r="AQ450" s="1042"/>
      <c r="AR450" s="1042"/>
      <c r="AS450" s="62">
        <f>IF(MAX(AM452:AS452)=0,1,MAX(AM452:AS452)-11)</f>
        <v>1</v>
      </c>
      <c r="AT450" s="1043" t="str">
        <f>+AT394</f>
        <v>ACTITUDINAL</v>
      </c>
      <c r="AU450" s="1044"/>
      <c r="AV450" s="1045"/>
      <c r="AX450" s="964" t="str">
        <f>+AX394</f>
        <v>Intrumentos               Geometría</v>
      </c>
      <c r="AY450" s="965"/>
      <c r="AZ450" s="965"/>
      <c r="BA450" s="965"/>
      <c r="BB450" s="966"/>
      <c r="BC450" s="63">
        <f>+SUM(AX451:BC451)</f>
        <v>1</v>
      </c>
      <c r="BE450" s="1046" t="str">
        <f>+BE394</f>
        <v>COGNITIVO</v>
      </c>
      <c r="BF450" s="1047"/>
      <c r="BG450" s="1047"/>
      <c r="BH450" s="1047"/>
      <c r="BI450" s="1047"/>
      <c r="BJ450" s="1047"/>
      <c r="BK450" s="1047"/>
      <c r="BL450" s="1047"/>
      <c r="BM450" s="1047"/>
      <c r="BN450" s="1047"/>
      <c r="BO450" s="64">
        <f>IF(MAX(BE452:BO452)=0,1,MAX(BE452:BO452))</f>
        <v>1</v>
      </c>
      <c r="BP450" s="1048" t="str">
        <f>+BP394</f>
        <v>PROCEDIMENTAL</v>
      </c>
      <c r="BQ450" s="1049"/>
      <c r="BR450" s="1049"/>
      <c r="BS450" s="1049"/>
      <c r="BT450" s="1049"/>
      <c r="BU450" s="1049"/>
      <c r="BV450" s="65">
        <f>IF(MAX(BP452:BV452)=0,1,MAX(BP452:BV452)-11)</f>
        <v>1</v>
      </c>
      <c r="BW450" s="1050" t="str">
        <f>+BW394</f>
        <v>ACTITUDINAL</v>
      </c>
      <c r="BX450" s="1051"/>
      <c r="BY450" s="1052"/>
      <c r="CA450" s="974" t="str">
        <f>+CA394</f>
        <v>Desemp Matematic</v>
      </c>
      <c r="CB450" s="975"/>
      <c r="CC450" s="478"/>
      <c r="CD450" s="1053" t="str">
        <f>+CD394</f>
        <v>Desemp Geometria</v>
      </c>
      <c r="CE450" s="1054"/>
      <c r="CF450" s="478"/>
      <c r="CG450" s="1055" t="str">
        <f>+CG394</f>
        <v>Desemp Estadíst.</v>
      </c>
      <c r="CH450" s="1056"/>
      <c r="CI450" s="478"/>
      <c r="CJ450" s="980" t="str">
        <f>+CJ394</f>
        <v>Def total</v>
      </c>
      <c r="CL450" s="1057" t="str">
        <f>+CL394</f>
        <v>puntualidad/ inasistencia</v>
      </c>
      <c r="CM450" s="1058"/>
      <c r="CN450" s="1059"/>
      <c r="CP450" s="928" t="str">
        <f>+CP394</f>
        <v>Seleccione  Asignatura</v>
      </c>
      <c r="CQ450" s="929"/>
      <c r="CR450" s="929"/>
      <c r="CS450" s="929"/>
      <c r="CT450" s="929"/>
      <c r="CU450" s="930"/>
      <c r="CW450" s="931" t="str">
        <f>+CW394</f>
        <v>Refuerzo MATEMATICA</v>
      </c>
      <c r="CX450" s="932"/>
      <c r="CY450" s="932"/>
      <c r="CZ450" s="67"/>
      <c r="DA450" s="68"/>
      <c r="DB450" s="915" t="str">
        <f>+DB394</f>
        <v>Refuerzo GEOMETRIA</v>
      </c>
      <c r="DC450" s="916"/>
      <c r="DD450" s="916"/>
      <c r="DE450" s="69"/>
      <c r="DF450" s="68"/>
      <c r="DG450" s="917" t="str">
        <f>+DG394</f>
        <v>Refuerzo ESTADISTICA</v>
      </c>
      <c r="DH450" s="918"/>
      <c r="DI450" s="918"/>
      <c r="DJ450" s="70"/>
      <c r="DK450" s="68"/>
      <c r="DL450" s="996" t="str">
        <f>+DL394</f>
        <v>PUNTAJE EN EVALUACION</v>
      </c>
      <c r="DM450" s="997"/>
      <c r="DN450" s="997"/>
      <c r="DO450" s="998"/>
      <c r="DR450" s="912" t="str">
        <f>+S449</f>
        <v>ETICA Y VALORES</v>
      </c>
      <c r="DS450" s="913"/>
      <c r="DT450" s="913"/>
      <c r="DU450" s="914"/>
      <c r="DV450" s="72"/>
      <c r="DW450" s="985" t="str">
        <f>+AM449</f>
        <v>GEOMETRIA</v>
      </c>
      <c r="DX450" s="986"/>
      <c r="DY450" s="986"/>
      <c r="DZ450" s="987"/>
      <c r="EA450" s="72"/>
      <c r="EB450" s="988" t="str">
        <f>+BP449</f>
        <v>ESTADISTICA</v>
      </c>
      <c r="EC450" s="989"/>
      <c r="ED450" s="989"/>
      <c r="EE450" s="990"/>
    </row>
    <row r="451" spans="1:135" ht="18.600000000000001" thickTop="1" thickBot="1" x14ac:dyDescent="0.4">
      <c r="A451" s="462" t="s">
        <v>421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DOS</v>
      </c>
      <c r="F451" s="1060">
        <f>+F395</f>
        <v>0.3</v>
      </c>
      <c r="G451" s="1061"/>
      <c r="H451" s="1062" t="str">
        <f>+H395</f>
        <v>ACTIVIDADES DE CLASE</v>
      </c>
      <c r="I451" s="1062"/>
      <c r="J451" s="1062"/>
      <c r="K451" s="1062"/>
      <c r="L451" s="1062"/>
      <c r="M451" s="1062"/>
      <c r="N451" s="1062"/>
      <c r="O451" s="1063"/>
      <c r="P451" s="479">
        <v>0.2</v>
      </c>
      <c r="Q451" s="1023">
        <f>+Q395</f>
        <v>0.3</v>
      </c>
      <c r="R451" s="1024"/>
      <c r="S451" s="1025" t="str">
        <f>+S395</f>
        <v>TALLERES</v>
      </c>
      <c r="T451" s="1025"/>
      <c r="U451" s="1025"/>
      <c r="V451" s="1025"/>
      <c r="W451" s="1026"/>
      <c r="X451" s="480">
        <f>+X395</f>
        <v>0.1</v>
      </c>
      <c r="Y451" s="481">
        <f>+Y395</f>
        <v>0.05</v>
      </c>
      <c r="Z451" s="482">
        <f>+Z395</f>
        <v>0.05</v>
      </c>
      <c r="AB451" s="1064">
        <v>0.4</v>
      </c>
      <c r="AC451" s="1025"/>
      <c r="AD451" s="1021" t="str">
        <f>+AD395</f>
        <v>ACTIVIDADES DE CLASE</v>
      </c>
      <c r="AE451" s="1021"/>
      <c r="AF451" s="1021"/>
      <c r="AG451" s="1021"/>
      <c r="AH451" s="1021"/>
      <c r="AI451" s="1021"/>
      <c r="AJ451" s="1021"/>
      <c r="AK451" s="1021"/>
      <c r="AL451" s="1022"/>
      <c r="AM451" s="1023">
        <v>0.4</v>
      </c>
      <c r="AN451" s="1024"/>
      <c r="AO451" s="1025" t="str">
        <f>+AO395</f>
        <v>TALLERES</v>
      </c>
      <c r="AP451" s="1025"/>
      <c r="AQ451" s="1025"/>
      <c r="AR451" s="1025"/>
      <c r="AS451" s="1026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027">
        <f>+BE395</f>
        <v>0.4</v>
      </c>
      <c r="BF451" s="1025"/>
      <c r="BG451" s="1021" t="str">
        <f>+BG395</f>
        <v>ACTIVIDADES DE CLASE</v>
      </c>
      <c r="BH451" s="1021"/>
      <c r="BI451" s="1021"/>
      <c r="BJ451" s="1021"/>
      <c r="BK451" s="1021"/>
      <c r="BL451" s="1021"/>
      <c r="BM451" s="1021"/>
      <c r="BN451" s="1021"/>
      <c r="BO451" s="1022"/>
      <c r="BP451" s="1023">
        <f>+BP395</f>
        <v>0.4</v>
      </c>
      <c r="BQ451" s="1024"/>
      <c r="BR451" s="1025" t="str">
        <f>+BR395</f>
        <v>TALLERES</v>
      </c>
      <c r="BS451" s="1025"/>
      <c r="BT451" s="1025"/>
      <c r="BU451" s="1025"/>
      <c r="BV451" s="1026"/>
      <c r="BW451" s="480">
        <f>+BW395</f>
        <v>0.1</v>
      </c>
      <c r="BX451" s="481">
        <f>+BX395</f>
        <v>0.05</v>
      </c>
      <c r="BY451" s="487">
        <f>+BY395</f>
        <v>0.05</v>
      </c>
      <c r="CA451" s="1028">
        <f>+F451+P451+X451+Y451+Z451+Q451</f>
        <v>1</v>
      </c>
      <c r="CB451" s="1029"/>
      <c r="CC451" s="488"/>
      <c r="CD451" s="1011">
        <f>AB451+AM451+AT451+AU451+AV451</f>
        <v>1</v>
      </c>
      <c r="CE451" s="1012"/>
      <c r="CF451" s="488"/>
      <c r="CG451" s="1013">
        <f>BE451+BP451+BW451+BX451+BY451</f>
        <v>1</v>
      </c>
      <c r="CH451" s="1014"/>
      <c r="CI451" s="488"/>
      <c r="CJ451" s="981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3">+DM395</f>
        <v>20</v>
      </c>
      <c r="DN451" s="499">
        <f t="shared" si="63"/>
        <v>20</v>
      </c>
      <c r="DO451" s="500">
        <f t="shared" si="63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</row>
    <row r="452" spans="1:135" ht="28.8" thickTop="1" thickBot="1" x14ac:dyDescent="0.4">
      <c r="A452" s="450" t="s">
        <v>183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015">
        <f>+CA396</f>
        <v>1</v>
      </c>
      <c r="CB452" s="1016"/>
      <c r="CC452" s="518"/>
      <c r="CD452" s="1017">
        <f>+CD396</f>
        <v>0</v>
      </c>
      <c r="CE452" s="1018"/>
      <c r="CF452" s="518"/>
      <c r="CG452" s="1019">
        <f>+CG396</f>
        <v>0</v>
      </c>
      <c r="CH452" s="1020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250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250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250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</row>
    <row r="453" spans="1:135" ht="16.2" thickTop="1" x14ac:dyDescent="0.3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</row>
    <row r="454" spans="1:135" x14ac:dyDescent="0.3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7"/>
      <c r="DT454" s="397"/>
      <c r="DU454" s="398"/>
      <c r="DV454" s="391"/>
      <c r="DW454" s="253">
        <f t="shared" ref="DW454:DW502" si="72">+DE454</f>
        <v>0</v>
      </c>
      <c r="DX454" s="399"/>
      <c r="DY454" s="399"/>
      <c r="DZ454" s="400"/>
      <c r="EA454" s="391"/>
      <c r="EB454" s="401">
        <f t="shared" ref="EB454:EB502" si="73">+DJ454</f>
        <v>0</v>
      </c>
      <c r="EC454" s="402"/>
      <c r="ED454" s="402"/>
      <c r="EE454" s="403"/>
    </row>
    <row r="455" spans="1:135" x14ac:dyDescent="0.3">
      <c r="A455" s="20">
        <f t="shared" ref="A455:A502" si="74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7"/>
      <c r="DT455" s="397"/>
      <c r="DU455" s="398"/>
      <c r="DV455" s="391"/>
      <c r="DW455" s="253">
        <f t="shared" si="72"/>
        <v>0</v>
      </c>
      <c r="DX455" s="399"/>
      <c r="DY455" s="399"/>
      <c r="DZ455" s="400"/>
      <c r="EA455" s="391"/>
      <c r="EB455" s="401">
        <f t="shared" si="73"/>
        <v>0</v>
      </c>
      <c r="EC455" s="402"/>
      <c r="ED455" s="402"/>
      <c r="EE455" s="403"/>
    </row>
    <row r="456" spans="1:135" x14ac:dyDescent="0.3">
      <c r="A456" s="20">
        <f t="shared" si="74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7"/>
      <c r="DT456" s="397"/>
      <c r="DU456" s="398"/>
      <c r="DV456" s="391"/>
      <c r="DW456" s="253">
        <f t="shared" si="72"/>
        <v>0</v>
      </c>
      <c r="DX456" s="399"/>
      <c r="DY456" s="399"/>
      <c r="DZ456" s="400"/>
      <c r="EA456" s="391"/>
      <c r="EB456" s="401">
        <f t="shared" si="73"/>
        <v>0</v>
      </c>
      <c r="EC456" s="402"/>
      <c r="ED456" s="402"/>
      <c r="EE456" s="403"/>
    </row>
    <row r="457" spans="1:135" x14ac:dyDescent="0.3">
      <c r="A457" s="20">
        <f t="shared" si="74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7"/>
      <c r="DT457" s="397"/>
      <c r="DU457" s="398"/>
      <c r="DV457" s="391"/>
      <c r="DW457" s="253">
        <f t="shared" si="72"/>
        <v>0</v>
      </c>
      <c r="DX457" s="399"/>
      <c r="DY457" s="399"/>
      <c r="DZ457" s="400"/>
      <c r="EA457" s="391"/>
      <c r="EB457" s="401">
        <f t="shared" si="73"/>
        <v>0</v>
      </c>
      <c r="EC457" s="402"/>
      <c r="ED457" s="402"/>
      <c r="EE457" s="403"/>
    </row>
    <row r="458" spans="1:135" x14ac:dyDescent="0.3">
      <c r="A458" s="20">
        <f t="shared" si="74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7"/>
      <c r="DT458" s="397"/>
      <c r="DU458" s="398"/>
      <c r="DV458" s="391"/>
      <c r="DW458" s="253">
        <f t="shared" si="72"/>
        <v>0</v>
      </c>
      <c r="DX458" s="399"/>
      <c r="DY458" s="399"/>
      <c r="DZ458" s="400"/>
      <c r="EA458" s="391"/>
      <c r="EB458" s="401">
        <f t="shared" si="73"/>
        <v>0</v>
      </c>
      <c r="EC458" s="402"/>
      <c r="ED458" s="402"/>
      <c r="EE458" s="403"/>
    </row>
    <row r="459" spans="1:135" x14ac:dyDescent="0.3">
      <c r="A459" s="20">
        <f t="shared" si="74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7"/>
      <c r="DT459" s="397"/>
      <c r="DU459" s="398"/>
      <c r="DV459" s="391"/>
      <c r="DW459" s="253">
        <f t="shared" si="72"/>
        <v>0</v>
      </c>
      <c r="DX459" s="399"/>
      <c r="DY459" s="399"/>
      <c r="DZ459" s="400"/>
      <c r="EA459" s="391"/>
      <c r="EB459" s="401">
        <f t="shared" si="73"/>
        <v>0</v>
      </c>
      <c r="EC459" s="402"/>
      <c r="ED459" s="402"/>
      <c r="EE459" s="403"/>
    </row>
    <row r="460" spans="1:135" x14ac:dyDescent="0.3">
      <c r="A460" s="20">
        <f t="shared" si="74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7"/>
      <c r="DT460" s="397"/>
      <c r="DU460" s="398"/>
      <c r="DV460" s="391"/>
      <c r="DW460" s="253">
        <f t="shared" si="72"/>
        <v>0</v>
      </c>
      <c r="DX460" s="399"/>
      <c r="DY460" s="399"/>
      <c r="DZ460" s="400"/>
      <c r="EA460" s="391"/>
      <c r="EB460" s="401">
        <f t="shared" si="73"/>
        <v>0</v>
      </c>
      <c r="EC460" s="402"/>
      <c r="ED460" s="402"/>
      <c r="EE460" s="403"/>
    </row>
    <row r="461" spans="1:135" x14ac:dyDescent="0.3">
      <c r="A461" s="20">
        <f t="shared" si="74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7"/>
      <c r="DT461" s="397"/>
      <c r="DU461" s="398"/>
      <c r="DV461" s="391"/>
      <c r="DW461" s="253">
        <f t="shared" si="72"/>
        <v>0</v>
      </c>
      <c r="DX461" s="399"/>
      <c r="DY461" s="399"/>
      <c r="DZ461" s="400"/>
      <c r="EA461" s="391"/>
      <c r="EB461" s="401">
        <f t="shared" si="73"/>
        <v>0</v>
      </c>
      <c r="EC461" s="402"/>
      <c r="ED461" s="402"/>
      <c r="EE461" s="403"/>
    </row>
    <row r="462" spans="1:135" x14ac:dyDescent="0.3">
      <c r="A462" s="20">
        <f t="shared" si="74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7"/>
      <c r="DT462" s="397"/>
      <c r="DU462" s="398"/>
      <c r="DV462" s="391"/>
      <c r="DW462" s="253">
        <f t="shared" si="72"/>
        <v>0</v>
      </c>
      <c r="DX462" s="399"/>
      <c r="DY462" s="399"/>
      <c r="DZ462" s="400"/>
      <c r="EA462" s="391"/>
      <c r="EB462" s="401">
        <f t="shared" si="73"/>
        <v>0</v>
      </c>
      <c r="EC462" s="402"/>
      <c r="ED462" s="402"/>
      <c r="EE462" s="403"/>
    </row>
    <row r="463" spans="1:135" x14ac:dyDescent="0.3">
      <c r="A463" s="20">
        <f t="shared" si="74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7"/>
      <c r="DT463" s="397"/>
      <c r="DU463" s="398"/>
      <c r="DV463" s="391"/>
      <c r="DW463" s="253">
        <f t="shared" si="72"/>
        <v>0</v>
      </c>
      <c r="DX463" s="399"/>
      <c r="DY463" s="399"/>
      <c r="DZ463" s="400"/>
      <c r="EA463" s="391"/>
      <c r="EB463" s="401">
        <f t="shared" si="73"/>
        <v>0</v>
      </c>
      <c r="EC463" s="402"/>
      <c r="ED463" s="402"/>
      <c r="EE463" s="403"/>
    </row>
    <row r="464" spans="1:135" x14ac:dyDescent="0.3">
      <c r="A464" s="20">
        <f t="shared" si="74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7"/>
      <c r="DT464" s="397"/>
      <c r="DU464" s="398"/>
      <c r="DV464" s="391"/>
      <c r="DW464" s="253">
        <f t="shared" si="72"/>
        <v>0</v>
      </c>
      <c r="DX464" s="399"/>
      <c r="DY464" s="399"/>
      <c r="DZ464" s="400"/>
      <c r="EA464" s="391"/>
      <c r="EB464" s="401">
        <f t="shared" si="73"/>
        <v>0</v>
      </c>
      <c r="EC464" s="402"/>
      <c r="ED464" s="402"/>
      <c r="EE464" s="403"/>
    </row>
    <row r="465" spans="1:135" x14ac:dyDescent="0.3">
      <c r="A465" s="20">
        <f t="shared" si="74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7"/>
      <c r="DT465" s="397"/>
      <c r="DU465" s="398"/>
      <c r="DV465" s="391"/>
      <c r="DW465" s="253">
        <f t="shared" si="72"/>
        <v>0</v>
      </c>
      <c r="DX465" s="399"/>
      <c r="DY465" s="399"/>
      <c r="DZ465" s="400"/>
      <c r="EA465" s="391"/>
      <c r="EB465" s="401">
        <f t="shared" si="73"/>
        <v>0</v>
      </c>
      <c r="EC465" s="402"/>
      <c r="ED465" s="402"/>
      <c r="EE465" s="403"/>
    </row>
    <row r="466" spans="1:135" x14ac:dyDescent="0.3">
      <c r="A466" s="20">
        <f t="shared" si="74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7"/>
      <c r="DT466" s="397"/>
      <c r="DU466" s="398"/>
      <c r="DV466" s="391"/>
      <c r="DW466" s="253">
        <f t="shared" si="72"/>
        <v>0</v>
      </c>
      <c r="DX466" s="399"/>
      <c r="DY466" s="399"/>
      <c r="DZ466" s="400"/>
      <c r="EA466" s="391"/>
      <c r="EB466" s="401">
        <f t="shared" si="73"/>
        <v>0</v>
      </c>
      <c r="EC466" s="402"/>
      <c r="ED466" s="402"/>
      <c r="EE466" s="403"/>
    </row>
    <row r="467" spans="1:135" x14ac:dyDescent="0.3">
      <c r="A467" s="20">
        <f t="shared" si="74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7"/>
      <c r="DT467" s="397"/>
      <c r="DU467" s="398"/>
      <c r="DV467" s="391"/>
      <c r="DW467" s="253">
        <f t="shared" si="72"/>
        <v>0</v>
      </c>
      <c r="DX467" s="399"/>
      <c r="DY467" s="399"/>
      <c r="DZ467" s="400"/>
      <c r="EA467" s="391"/>
      <c r="EB467" s="401">
        <f t="shared" si="73"/>
        <v>0</v>
      </c>
      <c r="EC467" s="402"/>
      <c r="ED467" s="402"/>
      <c r="EE467" s="403"/>
    </row>
    <row r="468" spans="1:135" x14ac:dyDescent="0.3">
      <c r="A468" s="20">
        <f t="shared" si="74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7"/>
      <c r="DT468" s="397"/>
      <c r="DU468" s="398"/>
      <c r="DV468" s="391"/>
      <c r="DW468" s="253">
        <f t="shared" si="72"/>
        <v>0</v>
      </c>
      <c r="DX468" s="399"/>
      <c r="DY468" s="399"/>
      <c r="DZ468" s="400"/>
      <c r="EA468" s="391"/>
      <c r="EB468" s="401">
        <f t="shared" si="73"/>
        <v>0</v>
      </c>
      <c r="EC468" s="402"/>
      <c r="ED468" s="402"/>
      <c r="EE468" s="403"/>
    </row>
    <row r="469" spans="1:135" x14ac:dyDescent="0.3">
      <c r="A469" s="20">
        <f t="shared" si="74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7"/>
      <c r="DT469" s="397"/>
      <c r="DU469" s="398"/>
      <c r="DV469" s="391"/>
      <c r="DW469" s="253">
        <f t="shared" si="72"/>
        <v>0</v>
      </c>
      <c r="DX469" s="399"/>
      <c r="DY469" s="399"/>
      <c r="DZ469" s="400"/>
      <c r="EA469" s="391"/>
      <c r="EB469" s="401">
        <f t="shared" si="73"/>
        <v>0</v>
      </c>
      <c r="EC469" s="402"/>
      <c r="ED469" s="402"/>
      <c r="EE469" s="403"/>
    </row>
    <row r="470" spans="1:135" x14ac:dyDescent="0.3">
      <c r="A470" s="20">
        <f t="shared" si="74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7"/>
      <c r="DT470" s="397"/>
      <c r="DU470" s="398"/>
      <c r="DV470" s="391"/>
      <c r="DW470" s="253">
        <f t="shared" si="72"/>
        <v>0</v>
      </c>
      <c r="DX470" s="399"/>
      <c r="DY470" s="399"/>
      <c r="DZ470" s="400"/>
      <c r="EA470" s="391"/>
      <c r="EB470" s="401">
        <f t="shared" si="73"/>
        <v>0</v>
      </c>
      <c r="EC470" s="402"/>
      <c r="ED470" s="402"/>
      <c r="EE470" s="403"/>
    </row>
    <row r="471" spans="1:135" x14ac:dyDescent="0.3">
      <c r="A471" s="20">
        <f t="shared" si="74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7"/>
      <c r="DT471" s="397"/>
      <c r="DU471" s="398"/>
      <c r="DV471" s="391"/>
      <c r="DW471" s="253">
        <f t="shared" si="72"/>
        <v>0</v>
      </c>
      <c r="DX471" s="399"/>
      <c r="DY471" s="399"/>
      <c r="DZ471" s="400"/>
      <c r="EA471" s="391"/>
      <c r="EB471" s="401">
        <f t="shared" si="73"/>
        <v>0</v>
      </c>
      <c r="EC471" s="402"/>
      <c r="ED471" s="402"/>
      <c r="EE471" s="403"/>
    </row>
    <row r="472" spans="1:135" x14ac:dyDescent="0.3">
      <c r="A472" s="20">
        <f t="shared" si="74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7"/>
      <c r="DT472" s="397"/>
      <c r="DU472" s="398"/>
      <c r="DV472" s="391"/>
      <c r="DW472" s="253">
        <f t="shared" si="72"/>
        <v>0</v>
      </c>
      <c r="DX472" s="399"/>
      <c r="DY472" s="399"/>
      <c r="DZ472" s="400"/>
      <c r="EA472" s="391"/>
      <c r="EB472" s="401">
        <f t="shared" si="73"/>
        <v>0</v>
      </c>
      <c r="EC472" s="402"/>
      <c r="ED472" s="402"/>
      <c r="EE472" s="403"/>
    </row>
    <row r="473" spans="1:135" x14ac:dyDescent="0.3">
      <c r="A473" s="20">
        <f t="shared" si="74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7"/>
      <c r="DT473" s="397"/>
      <c r="DU473" s="398"/>
      <c r="DV473" s="391"/>
      <c r="DW473" s="253">
        <f t="shared" si="72"/>
        <v>0</v>
      </c>
      <c r="DX473" s="399"/>
      <c r="DY473" s="399"/>
      <c r="DZ473" s="400"/>
      <c r="EA473" s="391"/>
      <c r="EB473" s="401">
        <f t="shared" si="73"/>
        <v>0</v>
      </c>
      <c r="EC473" s="402"/>
      <c r="ED473" s="402"/>
      <c r="EE473" s="403"/>
    </row>
    <row r="474" spans="1:135" x14ac:dyDescent="0.3">
      <c r="A474" s="20">
        <f t="shared" si="74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7"/>
      <c r="DT474" s="397"/>
      <c r="DU474" s="398"/>
      <c r="DV474" s="391"/>
      <c r="DW474" s="253">
        <f t="shared" si="72"/>
        <v>0</v>
      </c>
      <c r="DX474" s="399"/>
      <c r="DY474" s="399"/>
      <c r="DZ474" s="400"/>
      <c r="EA474" s="391"/>
      <c r="EB474" s="401">
        <f t="shared" si="73"/>
        <v>0</v>
      </c>
      <c r="EC474" s="402"/>
      <c r="ED474" s="402"/>
      <c r="EE474" s="403"/>
    </row>
    <row r="475" spans="1:135" x14ac:dyDescent="0.3">
      <c r="A475" s="20">
        <f t="shared" si="74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7"/>
      <c r="DT475" s="397"/>
      <c r="DU475" s="398"/>
      <c r="DV475" s="391"/>
      <c r="DW475" s="253">
        <f t="shared" si="72"/>
        <v>0</v>
      </c>
      <c r="DX475" s="399"/>
      <c r="DY475" s="399"/>
      <c r="DZ475" s="400"/>
      <c r="EA475" s="391"/>
      <c r="EB475" s="401">
        <f t="shared" si="73"/>
        <v>0</v>
      </c>
      <c r="EC475" s="402"/>
      <c r="ED475" s="402"/>
      <c r="EE475" s="403"/>
    </row>
    <row r="476" spans="1:135" x14ac:dyDescent="0.3">
      <c r="A476" s="20">
        <f t="shared" si="74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7"/>
      <c r="DT476" s="397"/>
      <c r="DU476" s="398"/>
      <c r="DV476" s="391"/>
      <c r="DW476" s="253">
        <f t="shared" si="72"/>
        <v>0</v>
      </c>
      <c r="DX476" s="399"/>
      <c r="DY476" s="399"/>
      <c r="DZ476" s="400"/>
      <c r="EA476" s="391"/>
      <c r="EB476" s="401">
        <f t="shared" si="73"/>
        <v>0</v>
      </c>
      <c r="EC476" s="402"/>
      <c r="ED476" s="402"/>
      <c r="EE476" s="403"/>
    </row>
    <row r="477" spans="1:135" x14ac:dyDescent="0.3">
      <c r="A477" s="20">
        <f t="shared" si="74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7"/>
      <c r="DT477" s="397"/>
      <c r="DU477" s="398"/>
      <c r="DV477" s="391"/>
      <c r="DW477" s="253">
        <f t="shared" si="72"/>
        <v>0</v>
      </c>
      <c r="DX477" s="399"/>
      <c r="DY477" s="399"/>
      <c r="DZ477" s="400"/>
      <c r="EA477" s="391"/>
      <c r="EB477" s="401">
        <f t="shared" si="73"/>
        <v>0</v>
      </c>
      <c r="EC477" s="402"/>
      <c r="ED477" s="402"/>
      <c r="EE477" s="403"/>
    </row>
    <row r="478" spans="1:135" x14ac:dyDescent="0.3">
      <c r="A478" s="20">
        <f t="shared" si="74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7"/>
      <c r="DT478" s="397"/>
      <c r="DU478" s="398"/>
      <c r="DV478" s="391"/>
      <c r="DW478" s="253">
        <f t="shared" si="72"/>
        <v>0</v>
      </c>
      <c r="DX478" s="399"/>
      <c r="DY478" s="399"/>
      <c r="DZ478" s="400"/>
      <c r="EA478" s="391"/>
      <c r="EB478" s="401">
        <f t="shared" si="73"/>
        <v>0</v>
      </c>
      <c r="EC478" s="402"/>
      <c r="ED478" s="402"/>
      <c r="EE478" s="403"/>
    </row>
    <row r="479" spans="1:135" x14ac:dyDescent="0.3">
      <c r="A479" s="20">
        <f t="shared" si="74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7"/>
      <c r="DT479" s="397"/>
      <c r="DU479" s="398"/>
      <c r="DV479" s="391"/>
      <c r="DW479" s="253">
        <f t="shared" si="72"/>
        <v>0</v>
      </c>
      <c r="DX479" s="399"/>
      <c r="DY479" s="399"/>
      <c r="DZ479" s="400"/>
      <c r="EA479" s="391"/>
      <c r="EB479" s="401">
        <f t="shared" si="73"/>
        <v>0</v>
      </c>
      <c r="EC479" s="402"/>
      <c r="ED479" s="402"/>
      <c r="EE479" s="403"/>
    </row>
    <row r="480" spans="1:135" x14ac:dyDescent="0.3">
      <c r="A480" s="20">
        <f t="shared" si="74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7"/>
      <c r="DT480" s="397"/>
      <c r="DU480" s="398"/>
      <c r="DV480" s="391"/>
      <c r="DW480" s="253">
        <f t="shared" si="72"/>
        <v>0</v>
      </c>
      <c r="DX480" s="399"/>
      <c r="DY480" s="399"/>
      <c r="DZ480" s="400"/>
      <c r="EA480" s="391"/>
      <c r="EB480" s="401">
        <f t="shared" si="73"/>
        <v>0</v>
      </c>
      <c r="EC480" s="402"/>
      <c r="ED480" s="402"/>
      <c r="EE480" s="403"/>
    </row>
    <row r="481" spans="1:135" x14ac:dyDescent="0.3">
      <c r="A481" s="20">
        <f t="shared" si="74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7"/>
      <c r="DT481" s="397"/>
      <c r="DU481" s="398"/>
      <c r="DV481" s="391"/>
      <c r="DW481" s="253">
        <f t="shared" si="72"/>
        <v>0</v>
      </c>
      <c r="DX481" s="399"/>
      <c r="DY481" s="399"/>
      <c r="DZ481" s="400"/>
      <c r="EA481" s="391"/>
      <c r="EB481" s="401">
        <f t="shared" si="73"/>
        <v>0</v>
      </c>
      <c r="EC481" s="402"/>
      <c r="ED481" s="402"/>
      <c r="EE481" s="403"/>
    </row>
    <row r="482" spans="1:135" x14ac:dyDescent="0.3">
      <c r="A482" s="20">
        <f t="shared" si="74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7"/>
      <c r="DT482" s="397"/>
      <c r="DU482" s="398"/>
      <c r="DV482" s="391"/>
      <c r="DW482" s="253">
        <f t="shared" si="72"/>
        <v>0</v>
      </c>
      <c r="DX482" s="399"/>
      <c r="DY482" s="399"/>
      <c r="DZ482" s="400"/>
      <c r="EA482" s="391"/>
      <c r="EB482" s="401">
        <f t="shared" si="73"/>
        <v>0</v>
      </c>
      <c r="EC482" s="402"/>
      <c r="ED482" s="402"/>
      <c r="EE482" s="403"/>
    </row>
    <row r="483" spans="1:135" x14ac:dyDescent="0.3">
      <c r="A483" s="20">
        <f t="shared" si="74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7"/>
      <c r="DT483" s="397"/>
      <c r="DU483" s="398"/>
      <c r="DV483" s="391"/>
      <c r="DW483" s="253">
        <f t="shared" si="72"/>
        <v>0</v>
      </c>
      <c r="DX483" s="399"/>
      <c r="DY483" s="399"/>
      <c r="DZ483" s="400"/>
      <c r="EA483" s="391"/>
      <c r="EB483" s="401">
        <f t="shared" si="73"/>
        <v>0</v>
      </c>
      <c r="EC483" s="402"/>
      <c r="ED483" s="402"/>
      <c r="EE483" s="403"/>
    </row>
    <row r="484" spans="1:135" x14ac:dyDescent="0.3">
      <c r="A484" s="20">
        <f t="shared" si="74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7"/>
      <c r="DT484" s="397"/>
      <c r="DU484" s="398"/>
      <c r="DV484" s="391"/>
      <c r="DW484" s="253">
        <f t="shared" si="72"/>
        <v>0</v>
      </c>
      <c r="DX484" s="399"/>
      <c r="DY484" s="399"/>
      <c r="DZ484" s="400"/>
      <c r="EA484" s="391"/>
      <c r="EB484" s="401">
        <f t="shared" si="73"/>
        <v>0</v>
      </c>
      <c r="EC484" s="402"/>
      <c r="ED484" s="402"/>
      <c r="EE484" s="403"/>
    </row>
    <row r="485" spans="1:135" x14ac:dyDescent="0.3">
      <c r="A485" s="20">
        <f t="shared" si="74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7"/>
      <c r="DT485" s="397"/>
      <c r="DU485" s="398"/>
      <c r="DV485" s="391"/>
      <c r="DW485" s="253">
        <f t="shared" si="72"/>
        <v>0</v>
      </c>
      <c r="DX485" s="399"/>
      <c r="DY485" s="399"/>
      <c r="DZ485" s="400"/>
      <c r="EA485" s="391"/>
      <c r="EB485" s="401">
        <f t="shared" si="73"/>
        <v>0</v>
      </c>
      <c r="EC485" s="402"/>
      <c r="ED485" s="402"/>
      <c r="EE485" s="403"/>
    </row>
    <row r="486" spans="1:135" x14ac:dyDescent="0.3">
      <c r="A486" s="20">
        <f t="shared" si="74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7"/>
      <c r="DT486" s="397"/>
      <c r="DU486" s="398"/>
      <c r="DV486" s="391"/>
      <c r="DW486" s="253">
        <f t="shared" si="72"/>
        <v>0</v>
      </c>
      <c r="DX486" s="399"/>
      <c r="DY486" s="399"/>
      <c r="DZ486" s="400"/>
      <c r="EA486" s="391"/>
      <c r="EB486" s="401">
        <f t="shared" si="73"/>
        <v>0</v>
      </c>
      <c r="EC486" s="402"/>
      <c r="ED486" s="402"/>
      <c r="EE486" s="403"/>
    </row>
    <row r="487" spans="1:135" x14ac:dyDescent="0.3">
      <c r="A487" s="20">
        <f t="shared" si="74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7"/>
      <c r="DT487" s="397"/>
      <c r="DU487" s="398"/>
      <c r="DV487" s="391"/>
      <c r="DW487" s="253">
        <f t="shared" si="72"/>
        <v>0</v>
      </c>
      <c r="DX487" s="399"/>
      <c r="DY487" s="399"/>
      <c r="DZ487" s="400"/>
      <c r="EA487" s="391"/>
      <c r="EB487" s="401">
        <f t="shared" si="73"/>
        <v>0</v>
      </c>
      <c r="EC487" s="402"/>
      <c r="ED487" s="402"/>
      <c r="EE487" s="403"/>
    </row>
    <row r="488" spans="1:135" x14ac:dyDescent="0.3">
      <c r="A488" s="20">
        <f t="shared" si="74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7"/>
      <c r="DT488" s="397"/>
      <c r="DU488" s="398"/>
      <c r="DV488" s="391"/>
      <c r="DW488" s="253">
        <f t="shared" si="72"/>
        <v>0</v>
      </c>
      <c r="DX488" s="399"/>
      <c r="DY488" s="399"/>
      <c r="DZ488" s="400"/>
      <c r="EA488" s="391"/>
      <c r="EB488" s="401">
        <f t="shared" si="73"/>
        <v>0</v>
      </c>
      <c r="EC488" s="402"/>
      <c r="ED488" s="402"/>
      <c r="EE488" s="403"/>
    </row>
    <row r="489" spans="1:135" x14ac:dyDescent="0.3">
      <c r="A489" s="20">
        <f t="shared" si="74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7"/>
      <c r="DT489" s="397"/>
      <c r="DU489" s="398"/>
      <c r="DV489" s="391"/>
      <c r="DW489" s="253">
        <f t="shared" si="72"/>
        <v>0</v>
      </c>
      <c r="DX489" s="399"/>
      <c r="DY489" s="399"/>
      <c r="DZ489" s="400"/>
      <c r="EA489" s="391"/>
      <c r="EB489" s="401">
        <f t="shared" si="73"/>
        <v>0</v>
      </c>
      <c r="EC489" s="402"/>
      <c r="ED489" s="402"/>
      <c r="EE489" s="403"/>
    </row>
    <row r="490" spans="1:135" x14ac:dyDescent="0.3">
      <c r="A490" s="20">
        <f t="shared" si="74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7"/>
      <c r="DT490" s="397"/>
      <c r="DU490" s="398"/>
      <c r="DV490" s="391"/>
      <c r="DW490" s="253">
        <f t="shared" si="72"/>
        <v>0</v>
      </c>
      <c r="DX490" s="399"/>
      <c r="DY490" s="399"/>
      <c r="DZ490" s="400"/>
      <c r="EA490" s="391"/>
      <c r="EB490" s="401">
        <f t="shared" si="73"/>
        <v>0</v>
      </c>
      <c r="EC490" s="402"/>
      <c r="ED490" s="402"/>
      <c r="EE490" s="403"/>
    </row>
    <row r="491" spans="1:135" x14ac:dyDescent="0.3">
      <c r="A491" s="20">
        <f t="shared" si="74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7"/>
      <c r="DT491" s="397"/>
      <c r="DU491" s="398"/>
      <c r="DV491" s="391"/>
      <c r="DW491" s="253">
        <f t="shared" si="72"/>
        <v>0</v>
      </c>
      <c r="DX491" s="399"/>
      <c r="DY491" s="399"/>
      <c r="DZ491" s="400"/>
      <c r="EA491" s="391"/>
      <c r="EB491" s="401">
        <f t="shared" si="73"/>
        <v>0</v>
      </c>
      <c r="EC491" s="402"/>
      <c r="ED491" s="402"/>
      <c r="EE491" s="403"/>
    </row>
    <row r="492" spans="1:135" x14ac:dyDescent="0.3">
      <c r="A492" s="20">
        <f t="shared" si="74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7"/>
      <c r="DT492" s="397"/>
      <c r="DU492" s="398"/>
      <c r="DV492" s="391"/>
      <c r="DW492" s="253">
        <f t="shared" si="72"/>
        <v>0</v>
      </c>
      <c r="DX492" s="399"/>
      <c r="DY492" s="399"/>
      <c r="DZ492" s="400"/>
      <c r="EA492" s="391"/>
      <c r="EB492" s="401">
        <f t="shared" si="73"/>
        <v>0</v>
      </c>
      <c r="EC492" s="402"/>
      <c r="ED492" s="402"/>
      <c r="EE492" s="403"/>
    </row>
    <row r="493" spans="1:135" x14ac:dyDescent="0.3">
      <c r="A493" s="20">
        <f t="shared" si="74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7"/>
      <c r="DT493" s="397"/>
      <c r="DU493" s="398"/>
      <c r="DV493" s="391"/>
      <c r="DW493" s="253">
        <f t="shared" si="72"/>
        <v>0</v>
      </c>
      <c r="DX493" s="399"/>
      <c r="DY493" s="399"/>
      <c r="DZ493" s="400"/>
      <c r="EA493" s="391"/>
      <c r="EB493" s="401">
        <f t="shared" si="73"/>
        <v>0</v>
      </c>
      <c r="EC493" s="402"/>
      <c r="ED493" s="402"/>
      <c r="EE493" s="403"/>
    </row>
    <row r="494" spans="1:135" x14ac:dyDescent="0.3">
      <c r="A494" s="20">
        <f t="shared" si="74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7"/>
      <c r="DT494" s="397"/>
      <c r="DU494" s="398"/>
      <c r="DV494" s="391"/>
      <c r="DW494" s="253">
        <f t="shared" si="72"/>
        <v>0</v>
      </c>
      <c r="DX494" s="399"/>
      <c r="DY494" s="399"/>
      <c r="DZ494" s="400"/>
      <c r="EA494" s="391"/>
      <c r="EB494" s="401">
        <f t="shared" si="73"/>
        <v>0</v>
      </c>
      <c r="EC494" s="402"/>
      <c r="ED494" s="402"/>
      <c r="EE494" s="403"/>
    </row>
    <row r="495" spans="1:135" x14ac:dyDescent="0.3">
      <c r="A495" s="20">
        <f t="shared" si="74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7"/>
      <c r="DT495" s="397"/>
      <c r="DU495" s="398"/>
      <c r="DV495" s="391"/>
      <c r="DW495" s="253">
        <f t="shared" si="72"/>
        <v>0</v>
      </c>
      <c r="DX495" s="399"/>
      <c r="DY495" s="399"/>
      <c r="DZ495" s="400"/>
      <c r="EA495" s="391"/>
      <c r="EB495" s="401">
        <f t="shared" si="73"/>
        <v>0</v>
      </c>
      <c r="EC495" s="402"/>
      <c r="ED495" s="402"/>
      <c r="EE495" s="403"/>
    </row>
    <row r="496" spans="1:135" ht="15" customHeight="1" x14ac:dyDescent="0.3">
      <c r="A496" s="20">
        <f t="shared" si="74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7"/>
      <c r="DT496" s="397"/>
      <c r="DU496" s="398"/>
      <c r="DV496" s="391"/>
      <c r="DW496" s="253">
        <f t="shared" si="72"/>
        <v>0</v>
      </c>
      <c r="DX496" s="399"/>
      <c r="DY496" s="399"/>
      <c r="DZ496" s="400"/>
      <c r="EA496" s="391"/>
      <c r="EB496" s="401">
        <f t="shared" si="73"/>
        <v>0</v>
      </c>
      <c r="EC496" s="402"/>
      <c r="ED496" s="402"/>
      <c r="EE496" s="403"/>
    </row>
    <row r="497" spans="1:135" ht="15" customHeight="1" x14ac:dyDescent="0.3">
      <c r="A497" s="20">
        <f t="shared" si="74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7"/>
      <c r="DT497" s="397"/>
      <c r="DU497" s="398"/>
      <c r="DV497" s="391"/>
      <c r="DW497" s="253">
        <f t="shared" si="72"/>
        <v>0</v>
      </c>
      <c r="DX497" s="399"/>
      <c r="DY497" s="399"/>
      <c r="DZ497" s="400"/>
      <c r="EA497" s="391"/>
      <c r="EB497" s="401">
        <f t="shared" si="73"/>
        <v>0</v>
      </c>
      <c r="EC497" s="402"/>
      <c r="ED497" s="402"/>
      <c r="EE497" s="403"/>
    </row>
    <row r="498" spans="1:135" ht="15" customHeight="1" x14ac:dyDescent="0.3">
      <c r="A498" s="20">
        <f t="shared" si="74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7"/>
      <c r="DT498" s="397"/>
      <c r="DU498" s="398"/>
      <c r="DV498" s="391"/>
      <c r="DW498" s="253">
        <f t="shared" si="72"/>
        <v>0</v>
      </c>
      <c r="DX498" s="399"/>
      <c r="DY498" s="399"/>
      <c r="DZ498" s="400"/>
      <c r="EA498" s="391"/>
      <c r="EB498" s="401">
        <f t="shared" si="73"/>
        <v>0</v>
      </c>
      <c r="EC498" s="402"/>
      <c r="ED498" s="402"/>
      <c r="EE498" s="403"/>
    </row>
    <row r="499" spans="1:135" x14ac:dyDescent="0.3">
      <c r="A499" s="20">
        <f t="shared" si="74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7"/>
      <c r="DT499" s="397"/>
      <c r="DU499" s="398"/>
      <c r="DV499" s="391"/>
      <c r="DW499" s="253">
        <f t="shared" si="72"/>
        <v>0</v>
      </c>
      <c r="DX499" s="399"/>
      <c r="DY499" s="399"/>
      <c r="DZ499" s="400"/>
      <c r="EA499" s="391"/>
      <c r="EB499" s="401">
        <f t="shared" si="73"/>
        <v>0</v>
      </c>
      <c r="EC499" s="402"/>
      <c r="ED499" s="402"/>
      <c r="EE499" s="403"/>
    </row>
    <row r="500" spans="1:135" x14ac:dyDescent="0.3">
      <c r="A500" s="20">
        <f t="shared" si="74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7"/>
      <c r="DT500" s="397"/>
      <c r="DU500" s="398"/>
      <c r="DV500" s="391"/>
      <c r="DW500" s="253">
        <f t="shared" si="72"/>
        <v>0</v>
      </c>
      <c r="DX500" s="399"/>
      <c r="DY500" s="399"/>
      <c r="DZ500" s="400"/>
      <c r="EA500" s="391"/>
      <c r="EB500" s="401">
        <f t="shared" si="73"/>
        <v>0</v>
      </c>
      <c r="EC500" s="402"/>
      <c r="ED500" s="402"/>
      <c r="EE500" s="403"/>
    </row>
    <row r="501" spans="1:135" x14ac:dyDescent="0.3">
      <c r="A501" s="20">
        <f t="shared" si="74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7"/>
      <c r="DT501" s="397"/>
      <c r="DU501" s="398"/>
      <c r="DV501" s="391"/>
      <c r="DW501" s="253">
        <f t="shared" si="72"/>
        <v>0</v>
      </c>
      <c r="DX501" s="399"/>
      <c r="DY501" s="399"/>
      <c r="DZ501" s="400"/>
      <c r="EA501" s="391"/>
      <c r="EB501" s="401">
        <f t="shared" si="73"/>
        <v>0</v>
      </c>
      <c r="EC501" s="402"/>
      <c r="ED501" s="402"/>
      <c r="EE501" s="403"/>
    </row>
    <row r="502" spans="1:135" ht="16.2" thickBot="1" x14ac:dyDescent="0.35">
      <c r="A502" s="20">
        <f t="shared" si="74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4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5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6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5"/>
        <v>0</v>
      </c>
      <c r="CW502" s="404"/>
      <c r="CX502" s="244">
        <f>+IF(DM502=0,0,IF(5*DM502/DM451&lt;2,2,5*DM502/DM451))</f>
        <v>0</v>
      </c>
      <c r="CY502" s="202">
        <f t="shared" si="68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9"/>
        <v>0</v>
      </c>
      <c r="DE502" s="316">
        <f>+DB451*DB502+DC451*DC502+DD451*DD502</f>
        <v>0</v>
      </c>
      <c r="DF502" s="190"/>
      <c r="DG502" s="312"/>
      <c r="DH502" s="202">
        <f t="shared" si="67"/>
        <v>0</v>
      </c>
      <c r="DI502" s="314">
        <f t="shared" si="70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71"/>
        <v>0</v>
      </c>
      <c r="DS502" s="406"/>
      <c r="DT502" s="406"/>
      <c r="DU502" s="407"/>
      <c r="DV502" s="408"/>
      <c r="DW502" s="322">
        <f t="shared" si="72"/>
        <v>0</v>
      </c>
      <c r="DX502" s="409"/>
      <c r="DY502" s="409"/>
      <c r="DZ502" s="410"/>
      <c r="EA502" s="408"/>
      <c r="EB502" s="411">
        <f t="shared" si="73"/>
        <v>0</v>
      </c>
      <c r="EC502" s="412"/>
      <c r="ED502" s="412"/>
      <c r="EE502" s="413"/>
    </row>
    <row r="503" spans="1:135" ht="66.599999999999994" thickTop="1" thickBot="1" x14ac:dyDescent="0.35">
      <c r="A503" s="459" t="s">
        <v>182</v>
      </c>
      <c r="B503" s="460">
        <f ca="1">TODAY()</f>
        <v>43606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Nota instrumentos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6">+COUNTIF(AZ453:AZ502,1)</f>
        <v>0</v>
      </c>
      <c r="BA503" s="342">
        <f t="shared" si="76"/>
        <v>0</v>
      </c>
      <c r="BB503" s="342">
        <f t="shared" si="76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922" t="str">
        <f>+CX447</f>
        <v>Recuperan</v>
      </c>
      <c r="CY503" s="922"/>
      <c r="CZ503" s="360">
        <f>COUNTIF(CZ453:CZ502,"bj")</f>
        <v>0</v>
      </c>
      <c r="DA503" s="361"/>
      <c r="DB503" s="362"/>
      <c r="DC503" s="923" t="str">
        <f>+CX503</f>
        <v>Recuperan</v>
      </c>
      <c r="DD503" s="923"/>
      <c r="DE503" s="363">
        <f>COUNTIF(DE453:DE502,"bj")</f>
        <v>0</v>
      </c>
      <c r="DF503" s="364"/>
      <c r="DG503" s="362"/>
      <c r="DH503" s="923" t="str">
        <f>+CX503</f>
        <v>Recuperan</v>
      </c>
      <c r="DI503" s="923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7">+COUNTIF(DS453:DS502,"&gt;0")</f>
        <v>0</v>
      </c>
      <c r="DT503" s="370">
        <f t="shared" si="77"/>
        <v>0</v>
      </c>
      <c r="DU503" s="371">
        <f t="shared" si="77"/>
        <v>0</v>
      </c>
      <c r="DV503" s="72"/>
      <c r="DW503" s="372">
        <f>+COUNTIF(DW453:DW502,"&gt;0")</f>
        <v>0</v>
      </c>
      <c r="DX503" s="373">
        <f t="shared" ref="DX503:DZ503" si="78">+COUNTIF(DX453:DX502,"&gt;0")</f>
        <v>0</v>
      </c>
      <c r="DY503" s="373">
        <f t="shared" si="78"/>
        <v>0</v>
      </c>
      <c r="DZ503" s="374">
        <f t="shared" si="78"/>
        <v>0</v>
      </c>
      <c r="EA503" s="72"/>
      <c r="EB503" s="375">
        <f>+COUNTIF(EB453:EB502,"&gt;0")</f>
        <v>0</v>
      </c>
      <c r="EC503" s="376">
        <f t="shared" ref="EC503:EE503" si="79">+COUNTIF(EC453:EC502,"&gt;0")</f>
        <v>0</v>
      </c>
      <c r="ED503" s="376">
        <f t="shared" si="79"/>
        <v>0</v>
      </c>
      <c r="EE503" s="377">
        <f t="shared" si="79"/>
        <v>0</v>
      </c>
    </row>
    <row r="504" spans="1:135" ht="16.8" thickTop="1" thickBot="1" x14ac:dyDescent="0.35">
      <c r="A504" t="s">
        <v>306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</row>
    <row r="505" spans="1:135" ht="19.2" thickTop="1" thickBot="1" x14ac:dyDescent="0.35">
      <c r="A505" s="41" t="str">
        <f>+A449</f>
        <v>I.E LUIS LOPEZ DE MESA</v>
      </c>
      <c r="B505" s="438"/>
      <c r="C505" s="438"/>
      <c r="D505" s="439">
        <f ca="1">+B559</f>
        <v>43606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999" t="str">
        <f>+AM449</f>
        <v>GEOMETRIA</v>
      </c>
      <c r="AN505" s="1000"/>
      <c r="AO505" s="1000"/>
      <c r="AP505" s="1000"/>
      <c r="AQ505" s="1000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01" t="str">
        <f>+BP449</f>
        <v>ESTADISTICA</v>
      </c>
      <c r="BQ505" s="1001"/>
      <c r="BR505" s="1001"/>
      <c r="BS505" s="1001"/>
      <c r="BT505" s="1001"/>
      <c r="BU505" s="56"/>
      <c r="BV505" s="57"/>
      <c r="BW505" s="55"/>
      <c r="BX505" s="55"/>
      <c r="BY505" s="58"/>
      <c r="BZ505" s="47"/>
      <c r="CA505" s="1002" t="str">
        <f>+CA449</f>
        <v>NOTAS DEFINITIVAS</v>
      </c>
      <c r="CB505" s="1003"/>
      <c r="CC505" s="1003"/>
      <c r="CD505" s="1003"/>
      <c r="CE505" s="1003"/>
      <c r="CF505" s="1003"/>
      <c r="CG505" s="1003"/>
      <c r="CH505" s="1003"/>
      <c r="CI505" s="1003"/>
      <c r="CJ505" s="1004"/>
      <c r="CK505" s="47"/>
      <c r="CL505" s="47"/>
      <c r="CM505" s="47"/>
      <c r="CN505" s="47"/>
      <c r="CO505" s="47"/>
      <c r="CP505" s="1005" t="str">
        <f>+CP449</f>
        <v>AUTOEVALUACION</v>
      </c>
      <c r="CQ505" s="1006"/>
      <c r="CR505" s="1006"/>
      <c r="CS505" s="1006"/>
      <c r="CT505" s="1006"/>
      <c r="CU505" s="1007"/>
      <c r="CV505" s="47"/>
      <c r="CW505" s="1008" t="str">
        <f>+CW449</f>
        <v>RECUPERACION / EVALUACION</v>
      </c>
      <c r="CX505" s="1009"/>
      <c r="CY505" s="1009"/>
      <c r="CZ505" s="1009"/>
      <c r="DA505" s="1009"/>
      <c r="DB505" s="1009"/>
      <c r="DC505" s="1009"/>
      <c r="DD505" s="1009"/>
      <c r="DE505" s="1009"/>
      <c r="DF505" s="1009"/>
      <c r="DG505" s="1009"/>
      <c r="DH505" s="1009"/>
      <c r="DI505" s="1009"/>
      <c r="DJ505" s="1009"/>
      <c r="DK505" s="1009"/>
      <c r="DL505" s="1009"/>
      <c r="DM505" s="1009"/>
      <c r="DN505" s="1009"/>
      <c r="DO505" s="1010"/>
      <c r="DP505" s="47"/>
      <c r="DQ505" s="47"/>
      <c r="DR505" s="948" t="str">
        <f>+DR449</f>
        <v>REFUERZOS DE LOS DIFERENTES PERIODOS</v>
      </c>
      <c r="DS505" s="949"/>
      <c r="DT505" s="949"/>
      <c r="DU505" s="949"/>
      <c r="DV505" s="949"/>
      <c r="DW505" s="949"/>
      <c r="DX505" s="949"/>
      <c r="DY505" s="949"/>
      <c r="DZ505" s="949"/>
      <c r="EA505" s="949"/>
      <c r="EB505" s="949"/>
      <c r="EC505" s="949"/>
      <c r="ED505" s="949"/>
      <c r="EE505" s="950"/>
    </row>
    <row r="506" spans="1:135" ht="18.600000000000001" thickTop="1" thickBot="1" x14ac:dyDescent="0.35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51" t="str">
        <f>+F450</f>
        <v>COGNITIVO</v>
      </c>
      <c r="G506" s="951"/>
      <c r="H506" s="951"/>
      <c r="I506" s="951"/>
      <c r="J506" s="951"/>
      <c r="K506" s="951"/>
      <c r="L506" s="951"/>
      <c r="M506" s="951"/>
      <c r="N506" s="951"/>
      <c r="O506" s="951"/>
      <c r="P506" s="59">
        <f>IF(MAX(F508:O508)=0,1,MAX(F508:O508))</f>
        <v>1</v>
      </c>
      <c r="Q506" s="952" t="str">
        <f>+Q450</f>
        <v>PROCEDIMENTAL</v>
      </c>
      <c r="R506" s="953"/>
      <c r="S506" s="953"/>
      <c r="T506" s="953"/>
      <c r="U506" s="953"/>
      <c r="V506" s="953"/>
      <c r="W506" s="60">
        <f>IF(MAX(Q508:W508)=0,1,MAX(Q508:W508)-11)</f>
        <v>1</v>
      </c>
      <c r="X506" s="954" t="str">
        <f>+X450</f>
        <v>ACTITUDINAL</v>
      </c>
      <c r="Y506" s="955"/>
      <c r="Z506" s="956"/>
      <c r="AA506" s="47"/>
      <c r="AB506" s="957" t="str">
        <f>+AB450</f>
        <v>COGNITIVO</v>
      </c>
      <c r="AC506" s="958"/>
      <c r="AD506" s="958"/>
      <c r="AE506" s="958"/>
      <c r="AF506" s="958"/>
      <c r="AG506" s="958"/>
      <c r="AH506" s="958"/>
      <c r="AI506" s="958"/>
      <c r="AJ506" s="958"/>
      <c r="AK506" s="958"/>
      <c r="AL506" s="61">
        <f>IF(MAX(AB508:AL508)=0,1,MAX(AB508:AL508))</f>
        <v>1</v>
      </c>
      <c r="AM506" s="959" t="str">
        <f>+AM450</f>
        <v>PROCEDIMENTAL</v>
      </c>
      <c r="AN506" s="960"/>
      <c r="AO506" s="960"/>
      <c r="AP506" s="960"/>
      <c r="AQ506" s="960"/>
      <c r="AR506" s="960"/>
      <c r="AS506" s="62">
        <f>IF(MAX(AM508:AS508)=0,1,MAX(AM508:AS508)-11)</f>
        <v>1</v>
      </c>
      <c r="AT506" s="961" t="str">
        <f>+AT450</f>
        <v>ACTITUDINAL</v>
      </c>
      <c r="AU506" s="962"/>
      <c r="AV506" s="963"/>
      <c r="AW506" s="47"/>
      <c r="AX506" s="964" t="str">
        <f>+AX450</f>
        <v>Intrumentos               Geometría</v>
      </c>
      <c r="AY506" s="965"/>
      <c r="AZ506" s="965"/>
      <c r="BA506" s="965"/>
      <c r="BB506" s="966"/>
      <c r="BC506" s="63">
        <f>+SUM(AX507:BC507)</f>
        <v>1</v>
      </c>
      <c r="BD506" s="47"/>
      <c r="BE506" s="967" t="str">
        <f>+BE450</f>
        <v>COGNITIVO</v>
      </c>
      <c r="BF506" s="968"/>
      <c r="BG506" s="968"/>
      <c r="BH506" s="968"/>
      <c r="BI506" s="968"/>
      <c r="BJ506" s="968"/>
      <c r="BK506" s="968"/>
      <c r="BL506" s="968"/>
      <c r="BM506" s="968"/>
      <c r="BN506" s="968"/>
      <c r="BO506" s="64">
        <f>IF(MAX(BE508:BO508)=0,1,MAX(BE508:BO508))</f>
        <v>1</v>
      </c>
      <c r="BP506" s="969" t="str">
        <f>+BP450</f>
        <v>PROCEDIMENTAL</v>
      </c>
      <c r="BQ506" s="970"/>
      <c r="BR506" s="970"/>
      <c r="BS506" s="970"/>
      <c r="BT506" s="970"/>
      <c r="BU506" s="970"/>
      <c r="BV506" s="65">
        <f>IF(MAX(BP508:BV508)=0,1,MAX(BP508:BV508)-11)</f>
        <v>1</v>
      </c>
      <c r="BW506" s="971" t="str">
        <f>+BW450</f>
        <v>ACTITUDINAL</v>
      </c>
      <c r="BX506" s="972"/>
      <c r="BY506" s="973"/>
      <c r="BZ506" s="47"/>
      <c r="CA506" s="974" t="str">
        <f>+CA450</f>
        <v>Desemp Matematic</v>
      </c>
      <c r="CB506" s="975"/>
      <c r="CC506" s="66"/>
      <c r="CD506" s="976" t="str">
        <f>+CD450</f>
        <v>Desemp Geometria</v>
      </c>
      <c r="CE506" s="977"/>
      <c r="CF506" s="66"/>
      <c r="CG506" s="978" t="str">
        <f>+CG450</f>
        <v>Desemp Estadíst.</v>
      </c>
      <c r="CH506" s="979"/>
      <c r="CI506" s="66"/>
      <c r="CJ506" s="980" t="str">
        <f>+CJ450</f>
        <v>Def total</v>
      </c>
      <c r="CK506" s="47"/>
      <c r="CL506" s="982" t="str">
        <f>+CL450</f>
        <v>puntualidad/ inasistencia</v>
      </c>
      <c r="CM506" s="983"/>
      <c r="CN506" s="984"/>
      <c r="CO506" s="47"/>
      <c r="CP506" s="928" t="str">
        <f>+CP450</f>
        <v>Seleccione  Asignatura</v>
      </c>
      <c r="CQ506" s="929"/>
      <c r="CR506" s="929"/>
      <c r="CS506" s="929"/>
      <c r="CT506" s="929"/>
      <c r="CU506" s="930"/>
      <c r="CV506" s="47"/>
      <c r="CW506" s="931" t="str">
        <f>+CW450</f>
        <v>Refuerzo MATEMATICA</v>
      </c>
      <c r="CX506" s="932"/>
      <c r="CY506" s="932"/>
      <c r="CZ506" s="380"/>
      <c r="DA506" s="71"/>
      <c r="DB506" s="915" t="str">
        <f>+DB450</f>
        <v>Refuerzo GEOMETRIA</v>
      </c>
      <c r="DC506" s="916"/>
      <c r="DD506" s="916"/>
      <c r="DE506" s="381"/>
      <c r="DF506" s="71"/>
      <c r="DG506" s="917" t="str">
        <f>+DG450</f>
        <v>Refuerzo ESTADISTICA</v>
      </c>
      <c r="DH506" s="918"/>
      <c r="DI506" s="918"/>
      <c r="DJ506" s="382"/>
      <c r="DK506" s="71"/>
      <c r="DL506" s="919" t="str">
        <f>+DL450</f>
        <v>PUNTAJE EN EVALUACION</v>
      </c>
      <c r="DM506" s="920"/>
      <c r="DN506" s="920"/>
      <c r="DO506" s="921"/>
      <c r="DP506" s="47"/>
      <c r="DQ506" s="47"/>
      <c r="DR506" s="912" t="str">
        <f>+S505</f>
        <v>ETICA Y VALORES</v>
      </c>
      <c r="DS506" s="913"/>
      <c r="DT506" s="913"/>
      <c r="DU506" s="914"/>
      <c r="DV506" s="72"/>
      <c r="DW506" s="985" t="str">
        <f>+AM505</f>
        <v>GEOMETRIA</v>
      </c>
      <c r="DX506" s="986"/>
      <c r="DY506" s="986"/>
      <c r="DZ506" s="987"/>
      <c r="EA506" s="72"/>
      <c r="EB506" s="988" t="str">
        <f>+BP505</f>
        <v>ESTADISTICA</v>
      </c>
      <c r="EC506" s="989"/>
      <c r="ED506" s="989"/>
      <c r="EE506" s="990"/>
    </row>
    <row r="507" spans="1:135" ht="18.600000000000001" thickTop="1" thickBot="1" x14ac:dyDescent="0.4">
      <c r="A507" s="462" t="s">
        <v>422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DOS</v>
      </c>
      <c r="F507" s="991">
        <f>+F451</f>
        <v>0.3</v>
      </c>
      <c r="G507" s="992"/>
      <c r="H507" s="993" t="str">
        <f>+H451</f>
        <v>ACTIVIDADES DE CLASE</v>
      </c>
      <c r="I507" s="993"/>
      <c r="J507" s="993"/>
      <c r="K507" s="993"/>
      <c r="L507" s="993"/>
      <c r="M507" s="993"/>
      <c r="N507" s="993"/>
      <c r="O507" s="994"/>
      <c r="P507" s="73">
        <v>0.2</v>
      </c>
      <c r="Q507" s="939">
        <f>+Q451</f>
        <v>0.3</v>
      </c>
      <c r="R507" s="940"/>
      <c r="S507" s="941" t="str">
        <f>+S451</f>
        <v>TALLERES</v>
      </c>
      <c r="T507" s="941"/>
      <c r="U507" s="941"/>
      <c r="V507" s="941"/>
      <c r="W507" s="942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995">
        <v>0.4</v>
      </c>
      <c r="AC507" s="941"/>
      <c r="AD507" s="944" t="str">
        <f>+AD451</f>
        <v>ACTIVIDADES DE CLASE</v>
      </c>
      <c r="AE507" s="944"/>
      <c r="AF507" s="944"/>
      <c r="AG507" s="944"/>
      <c r="AH507" s="944"/>
      <c r="AI507" s="944"/>
      <c r="AJ507" s="944"/>
      <c r="AK507" s="944"/>
      <c r="AL507" s="945"/>
      <c r="AM507" s="939">
        <v>0.4</v>
      </c>
      <c r="AN507" s="940"/>
      <c r="AO507" s="941" t="str">
        <f>+AO451</f>
        <v>TALLERES</v>
      </c>
      <c r="AP507" s="941"/>
      <c r="AQ507" s="941"/>
      <c r="AR507" s="941"/>
      <c r="AS507" s="942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943">
        <f>+BE451</f>
        <v>0.4</v>
      </c>
      <c r="BF507" s="941"/>
      <c r="BG507" s="944" t="str">
        <f>+BG451</f>
        <v>ACTIVIDADES DE CLASE</v>
      </c>
      <c r="BH507" s="944"/>
      <c r="BI507" s="944"/>
      <c r="BJ507" s="944"/>
      <c r="BK507" s="944"/>
      <c r="BL507" s="944"/>
      <c r="BM507" s="944"/>
      <c r="BN507" s="944"/>
      <c r="BO507" s="945"/>
      <c r="BP507" s="939">
        <f>+BP451</f>
        <v>0.4</v>
      </c>
      <c r="BQ507" s="940"/>
      <c r="BR507" s="941" t="str">
        <f>+BR451</f>
        <v>TALLERES</v>
      </c>
      <c r="BS507" s="941"/>
      <c r="BT507" s="941"/>
      <c r="BU507" s="941"/>
      <c r="BV507" s="942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946">
        <f>+F507+P507+X507+Y507+Z507+Q507</f>
        <v>1</v>
      </c>
      <c r="CB507" s="947"/>
      <c r="CC507" s="82"/>
      <c r="CD507" s="924">
        <f>AB507+AM507+AT507+AU507+AV507</f>
        <v>1</v>
      </c>
      <c r="CE507" s="925"/>
      <c r="CF507" s="82"/>
      <c r="CG507" s="926">
        <f>BE507+BP507+BW507+BX507+BY507</f>
        <v>1</v>
      </c>
      <c r="CH507" s="927"/>
      <c r="CI507" s="82"/>
      <c r="CJ507" s="981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</row>
    <row r="508" spans="1:135" ht="28.8" thickTop="1" thickBot="1" x14ac:dyDescent="0.4">
      <c r="A508" s="450" t="s">
        <v>183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933">
        <f>+CA452</f>
        <v>1</v>
      </c>
      <c r="CB508" s="934"/>
      <c r="CC508" s="140"/>
      <c r="CD508" s="935">
        <f>+CD452</f>
        <v>0</v>
      </c>
      <c r="CE508" s="936"/>
      <c r="CF508" s="140"/>
      <c r="CG508" s="937">
        <f>+CG452</f>
        <v>0</v>
      </c>
      <c r="CH508" s="938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250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250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250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</row>
    <row r="509" spans="1:135" ht="16.2" thickTop="1" x14ac:dyDescent="0.3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</row>
    <row r="510" spans="1:135" x14ac:dyDescent="0.3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7"/>
      <c r="DT510" s="397"/>
      <c r="DU510" s="398"/>
      <c r="DV510" s="391"/>
      <c r="DW510" s="253">
        <f t="shared" ref="DW510:DW558" si="90">+DE510</f>
        <v>0</v>
      </c>
      <c r="DX510" s="399"/>
      <c r="DY510" s="399"/>
      <c r="DZ510" s="400"/>
      <c r="EA510" s="391"/>
      <c r="EB510" s="401">
        <f t="shared" ref="EB510:EB558" si="91">+DJ510</f>
        <v>0</v>
      </c>
      <c r="EC510" s="402"/>
      <c r="ED510" s="402"/>
      <c r="EE510" s="403"/>
    </row>
    <row r="511" spans="1:135" x14ac:dyDescent="0.3">
      <c r="A511" s="20">
        <f t="shared" ref="A511:A558" si="92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7"/>
      <c r="DT511" s="397"/>
      <c r="DU511" s="398"/>
      <c r="DV511" s="391"/>
      <c r="DW511" s="253">
        <f t="shared" si="90"/>
        <v>0</v>
      </c>
      <c r="DX511" s="399"/>
      <c r="DY511" s="399"/>
      <c r="DZ511" s="400"/>
      <c r="EA511" s="391"/>
      <c r="EB511" s="401">
        <f t="shared" si="91"/>
        <v>0</v>
      </c>
      <c r="EC511" s="402"/>
      <c r="ED511" s="402"/>
      <c r="EE511" s="403"/>
    </row>
    <row r="512" spans="1:135" x14ac:dyDescent="0.3">
      <c r="A512" s="20">
        <f t="shared" si="92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7"/>
      <c r="DT512" s="397"/>
      <c r="DU512" s="398"/>
      <c r="DV512" s="391"/>
      <c r="DW512" s="253">
        <f t="shared" si="90"/>
        <v>0</v>
      </c>
      <c r="DX512" s="399"/>
      <c r="DY512" s="399"/>
      <c r="DZ512" s="400"/>
      <c r="EA512" s="391"/>
      <c r="EB512" s="401">
        <f t="shared" si="91"/>
        <v>0</v>
      </c>
      <c r="EC512" s="402"/>
      <c r="ED512" s="402"/>
      <c r="EE512" s="403"/>
    </row>
    <row r="513" spans="1:135" x14ac:dyDescent="0.3">
      <c r="A513" s="20">
        <f t="shared" si="92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7"/>
      <c r="DT513" s="397"/>
      <c r="DU513" s="398"/>
      <c r="DV513" s="391"/>
      <c r="DW513" s="253">
        <f t="shared" si="90"/>
        <v>0</v>
      </c>
      <c r="DX513" s="399"/>
      <c r="DY513" s="399"/>
      <c r="DZ513" s="400"/>
      <c r="EA513" s="391"/>
      <c r="EB513" s="401">
        <f t="shared" si="91"/>
        <v>0</v>
      </c>
      <c r="EC513" s="402"/>
      <c r="ED513" s="402"/>
      <c r="EE513" s="403"/>
    </row>
    <row r="514" spans="1:135" x14ac:dyDescent="0.3">
      <c r="A514" s="20">
        <f t="shared" si="92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7"/>
      <c r="DT514" s="397"/>
      <c r="DU514" s="398"/>
      <c r="DV514" s="391"/>
      <c r="DW514" s="253">
        <f t="shared" si="90"/>
        <v>0</v>
      </c>
      <c r="DX514" s="399"/>
      <c r="DY514" s="399"/>
      <c r="DZ514" s="400"/>
      <c r="EA514" s="391"/>
      <c r="EB514" s="401">
        <f t="shared" si="91"/>
        <v>0</v>
      </c>
      <c r="EC514" s="402"/>
      <c r="ED514" s="402"/>
      <c r="EE514" s="403"/>
    </row>
    <row r="515" spans="1:135" x14ac:dyDescent="0.3">
      <c r="A515" s="20">
        <f t="shared" si="92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7"/>
      <c r="DT515" s="397"/>
      <c r="DU515" s="398"/>
      <c r="DV515" s="391"/>
      <c r="DW515" s="253">
        <f t="shared" si="90"/>
        <v>0</v>
      </c>
      <c r="DX515" s="399"/>
      <c r="DY515" s="399"/>
      <c r="DZ515" s="400"/>
      <c r="EA515" s="391"/>
      <c r="EB515" s="401">
        <f t="shared" si="91"/>
        <v>0</v>
      </c>
      <c r="EC515" s="402"/>
      <c r="ED515" s="402"/>
      <c r="EE515" s="403"/>
    </row>
    <row r="516" spans="1:135" x14ac:dyDescent="0.3">
      <c r="A516" s="20">
        <f t="shared" si="92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7"/>
      <c r="DT516" s="397"/>
      <c r="DU516" s="398"/>
      <c r="DV516" s="391"/>
      <c r="DW516" s="253">
        <f t="shared" si="90"/>
        <v>0</v>
      </c>
      <c r="DX516" s="399"/>
      <c r="DY516" s="399"/>
      <c r="DZ516" s="400"/>
      <c r="EA516" s="391"/>
      <c r="EB516" s="401">
        <f t="shared" si="91"/>
        <v>0</v>
      </c>
      <c r="EC516" s="402"/>
      <c r="ED516" s="402"/>
      <c r="EE516" s="403"/>
    </row>
    <row r="517" spans="1:135" x14ac:dyDescent="0.3">
      <c r="A517" s="20">
        <f t="shared" si="92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7"/>
      <c r="DT517" s="397"/>
      <c r="DU517" s="398"/>
      <c r="DV517" s="391"/>
      <c r="DW517" s="253">
        <f t="shared" si="90"/>
        <v>0</v>
      </c>
      <c r="DX517" s="399"/>
      <c r="DY517" s="399"/>
      <c r="DZ517" s="400"/>
      <c r="EA517" s="391"/>
      <c r="EB517" s="401">
        <f t="shared" si="91"/>
        <v>0</v>
      </c>
      <c r="EC517" s="402"/>
      <c r="ED517" s="402"/>
      <c r="EE517" s="403"/>
    </row>
    <row r="518" spans="1:135" x14ac:dyDescent="0.3">
      <c r="A518" s="20">
        <f t="shared" si="92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7"/>
      <c r="DT518" s="397"/>
      <c r="DU518" s="398"/>
      <c r="DV518" s="391"/>
      <c r="DW518" s="253">
        <f t="shared" si="90"/>
        <v>0</v>
      </c>
      <c r="DX518" s="399"/>
      <c r="DY518" s="399"/>
      <c r="DZ518" s="400"/>
      <c r="EA518" s="391"/>
      <c r="EB518" s="401">
        <f t="shared" si="91"/>
        <v>0</v>
      </c>
      <c r="EC518" s="402"/>
      <c r="ED518" s="402"/>
      <c r="EE518" s="403"/>
    </row>
    <row r="519" spans="1:135" x14ac:dyDescent="0.3">
      <c r="A519" s="20">
        <f t="shared" si="92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7"/>
      <c r="DT519" s="397"/>
      <c r="DU519" s="398"/>
      <c r="DV519" s="391"/>
      <c r="DW519" s="253">
        <f t="shared" si="90"/>
        <v>0</v>
      </c>
      <c r="DX519" s="399"/>
      <c r="DY519" s="399"/>
      <c r="DZ519" s="400"/>
      <c r="EA519" s="391"/>
      <c r="EB519" s="401">
        <f t="shared" si="91"/>
        <v>0</v>
      </c>
      <c r="EC519" s="402"/>
      <c r="ED519" s="402"/>
      <c r="EE519" s="403"/>
    </row>
    <row r="520" spans="1:135" x14ac:dyDescent="0.3">
      <c r="A520" s="20">
        <f t="shared" si="92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7"/>
      <c r="DT520" s="397"/>
      <c r="DU520" s="398"/>
      <c r="DV520" s="391"/>
      <c r="DW520" s="253">
        <f t="shared" si="90"/>
        <v>0</v>
      </c>
      <c r="DX520" s="399"/>
      <c r="DY520" s="399"/>
      <c r="DZ520" s="400"/>
      <c r="EA520" s="391"/>
      <c r="EB520" s="401">
        <f t="shared" si="91"/>
        <v>0</v>
      </c>
      <c r="EC520" s="402"/>
      <c r="ED520" s="402"/>
      <c r="EE520" s="403"/>
    </row>
    <row r="521" spans="1:135" x14ac:dyDescent="0.3">
      <c r="A521" s="20">
        <f t="shared" si="92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7"/>
      <c r="DT521" s="397"/>
      <c r="DU521" s="398"/>
      <c r="DV521" s="391"/>
      <c r="DW521" s="253">
        <f t="shared" si="90"/>
        <v>0</v>
      </c>
      <c r="DX521" s="399"/>
      <c r="DY521" s="399"/>
      <c r="DZ521" s="400"/>
      <c r="EA521" s="391"/>
      <c r="EB521" s="401">
        <f t="shared" si="91"/>
        <v>0</v>
      </c>
      <c r="EC521" s="402"/>
      <c r="ED521" s="402"/>
      <c r="EE521" s="403"/>
    </row>
    <row r="522" spans="1:135" x14ac:dyDescent="0.3">
      <c r="A522" s="20">
        <f t="shared" si="92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7"/>
      <c r="DT522" s="397"/>
      <c r="DU522" s="398"/>
      <c r="DV522" s="391"/>
      <c r="DW522" s="253">
        <f t="shared" si="90"/>
        <v>0</v>
      </c>
      <c r="DX522" s="399"/>
      <c r="DY522" s="399"/>
      <c r="DZ522" s="400"/>
      <c r="EA522" s="391"/>
      <c r="EB522" s="401">
        <f t="shared" si="91"/>
        <v>0</v>
      </c>
      <c r="EC522" s="402"/>
      <c r="ED522" s="402"/>
      <c r="EE522" s="403"/>
    </row>
    <row r="523" spans="1:135" x14ac:dyDescent="0.3">
      <c r="A523" s="20">
        <f t="shared" si="92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7"/>
      <c r="DT523" s="397"/>
      <c r="DU523" s="398"/>
      <c r="DV523" s="391"/>
      <c r="DW523" s="253">
        <f t="shared" si="90"/>
        <v>0</v>
      </c>
      <c r="DX523" s="399"/>
      <c r="DY523" s="399"/>
      <c r="DZ523" s="400"/>
      <c r="EA523" s="391"/>
      <c r="EB523" s="401">
        <f t="shared" si="91"/>
        <v>0</v>
      </c>
      <c r="EC523" s="402"/>
      <c r="ED523" s="402"/>
      <c r="EE523" s="403"/>
    </row>
    <row r="524" spans="1:135" x14ac:dyDescent="0.3">
      <c r="A524" s="20">
        <f t="shared" si="92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7"/>
      <c r="DT524" s="397"/>
      <c r="DU524" s="398"/>
      <c r="DV524" s="391"/>
      <c r="DW524" s="253">
        <f t="shared" si="90"/>
        <v>0</v>
      </c>
      <c r="DX524" s="399"/>
      <c r="DY524" s="399"/>
      <c r="DZ524" s="400"/>
      <c r="EA524" s="391"/>
      <c r="EB524" s="401">
        <f t="shared" si="91"/>
        <v>0</v>
      </c>
      <c r="EC524" s="402"/>
      <c r="ED524" s="402"/>
      <c r="EE524" s="403"/>
    </row>
    <row r="525" spans="1:135" x14ac:dyDescent="0.3">
      <c r="A525" s="20">
        <f t="shared" si="92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7"/>
      <c r="DT525" s="397"/>
      <c r="DU525" s="398"/>
      <c r="DV525" s="391"/>
      <c r="DW525" s="253">
        <f t="shared" si="90"/>
        <v>0</v>
      </c>
      <c r="DX525" s="399"/>
      <c r="DY525" s="399"/>
      <c r="DZ525" s="400"/>
      <c r="EA525" s="391"/>
      <c r="EB525" s="401">
        <f t="shared" si="91"/>
        <v>0</v>
      </c>
      <c r="EC525" s="402"/>
      <c r="ED525" s="402"/>
      <c r="EE525" s="403"/>
    </row>
    <row r="526" spans="1:135" x14ac:dyDescent="0.3">
      <c r="A526" s="20">
        <f t="shared" si="92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7"/>
      <c r="DT526" s="397"/>
      <c r="DU526" s="398"/>
      <c r="DV526" s="391"/>
      <c r="DW526" s="253">
        <f t="shared" si="90"/>
        <v>0</v>
      </c>
      <c r="DX526" s="399"/>
      <c r="DY526" s="399"/>
      <c r="DZ526" s="400"/>
      <c r="EA526" s="391"/>
      <c r="EB526" s="401">
        <f t="shared" si="91"/>
        <v>0</v>
      </c>
      <c r="EC526" s="402"/>
      <c r="ED526" s="402"/>
      <c r="EE526" s="403"/>
    </row>
    <row r="527" spans="1:135" x14ac:dyDescent="0.3">
      <c r="A527" s="20">
        <f t="shared" si="92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7"/>
      <c r="DT527" s="397"/>
      <c r="DU527" s="398"/>
      <c r="DV527" s="391"/>
      <c r="DW527" s="253">
        <f t="shared" si="90"/>
        <v>0</v>
      </c>
      <c r="DX527" s="399"/>
      <c r="DY527" s="399"/>
      <c r="DZ527" s="400"/>
      <c r="EA527" s="391"/>
      <c r="EB527" s="401">
        <f t="shared" si="91"/>
        <v>0</v>
      </c>
      <c r="EC527" s="402"/>
      <c r="ED527" s="402"/>
      <c r="EE527" s="403"/>
    </row>
    <row r="528" spans="1:135" x14ac:dyDescent="0.3">
      <c r="A528" s="20">
        <f t="shared" si="92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7"/>
      <c r="DT528" s="397"/>
      <c r="DU528" s="398"/>
      <c r="DV528" s="391"/>
      <c r="DW528" s="253">
        <f t="shared" si="90"/>
        <v>0</v>
      </c>
      <c r="DX528" s="399"/>
      <c r="DY528" s="399"/>
      <c r="DZ528" s="400"/>
      <c r="EA528" s="391"/>
      <c r="EB528" s="401">
        <f t="shared" si="91"/>
        <v>0</v>
      </c>
      <c r="EC528" s="402"/>
      <c r="ED528" s="402"/>
      <c r="EE528" s="403"/>
    </row>
    <row r="529" spans="1:135" x14ac:dyDescent="0.3">
      <c r="A529" s="20">
        <f t="shared" si="92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7"/>
      <c r="DT529" s="397"/>
      <c r="DU529" s="398"/>
      <c r="DV529" s="391"/>
      <c r="DW529" s="253">
        <f t="shared" si="90"/>
        <v>0</v>
      </c>
      <c r="DX529" s="399"/>
      <c r="DY529" s="399"/>
      <c r="DZ529" s="400"/>
      <c r="EA529" s="391"/>
      <c r="EB529" s="401">
        <f t="shared" si="91"/>
        <v>0</v>
      </c>
      <c r="EC529" s="402"/>
      <c r="ED529" s="402"/>
      <c r="EE529" s="403"/>
    </row>
    <row r="530" spans="1:135" x14ac:dyDescent="0.3">
      <c r="A530" s="20">
        <f t="shared" si="92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7"/>
      <c r="DT530" s="397"/>
      <c r="DU530" s="398"/>
      <c r="DV530" s="391"/>
      <c r="DW530" s="253">
        <f t="shared" si="90"/>
        <v>0</v>
      </c>
      <c r="DX530" s="399"/>
      <c r="DY530" s="399"/>
      <c r="DZ530" s="400"/>
      <c r="EA530" s="391"/>
      <c r="EB530" s="401">
        <f t="shared" si="91"/>
        <v>0</v>
      </c>
      <c r="EC530" s="402"/>
      <c r="ED530" s="402"/>
      <c r="EE530" s="403"/>
    </row>
    <row r="531" spans="1:135" x14ac:dyDescent="0.3">
      <c r="A531" s="20">
        <f t="shared" si="92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7"/>
      <c r="DT531" s="397"/>
      <c r="DU531" s="398"/>
      <c r="DV531" s="391"/>
      <c r="DW531" s="253">
        <f t="shared" si="90"/>
        <v>0</v>
      </c>
      <c r="DX531" s="399"/>
      <c r="DY531" s="399"/>
      <c r="DZ531" s="400"/>
      <c r="EA531" s="391"/>
      <c r="EB531" s="401">
        <f t="shared" si="91"/>
        <v>0</v>
      </c>
      <c r="EC531" s="402"/>
      <c r="ED531" s="402"/>
      <c r="EE531" s="403"/>
    </row>
    <row r="532" spans="1:135" x14ac:dyDescent="0.3">
      <c r="A532" s="20">
        <f t="shared" si="92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7"/>
      <c r="DT532" s="397"/>
      <c r="DU532" s="398"/>
      <c r="DV532" s="391"/>
      <c r="DW532" s="253">
        <f t="shared" si="90"/>
        <v>0</v>
      </c>
      <c r="DX532" s="399"/>
      <c r="DY532" s="399"/>
      <c r="DZ532" s="400"/>
      <c r="EA532" s="391"/>
      <c r="EB532" s="401">
        <f t="shared" si="91"/>
        <v>0</v>
      </c>
      <c r="EC532" s="402"/>
      <c r="ED532" s="402"/>
      <c r="EE532" s="403"/>
    </row>
    <row r="533" spans="1:135" x14ac:dyDescent="0.3">
      <c r="A533" s="20">
        <f t="shared" si="92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7"/>
      <c r="DT533" s="397"/>
      <c r="DU533" s="398"/>
      <c r="DV533" s="391"/>
      <c r="DW533" s="253">
        <f t="shared" si="90"/>
        <v>0</v>
      </c>
      <c r="DX533" s="399"/>
      <c r="DY533" s="399"/>
      <c r="DZ533" s="400"/>
      <c r="EA533" s="391"/>
      <c r="EB533" s="401">
        <f t="shared" si="91"/>
        <v>0</v>
      </c>
      <c r="EC533" s="402"/>
      <c r="ED533" s="402"/>
      <c r="EE533" s="403"/>
    </row>
    <row r="534" spans="1:135" x14ac:dyDescent="0.3">
      <c r="A534" s="20">
        <f t="shared" si="92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7"/>
      <c r="DT534" s="397"/>
      <c r="DU534" s="398"/>
      <c r="DV534" s="391"/>
      <c r="DW534" s="253">
        <f t="shared" si="90"/>
        <v>0</v>
      </c>
      <c r="DX534" s="399"/>
      <c r="DY534" s="399"/>
      <c r="DZ534" s="400"/>
      <c r="EA534" s="391"/>
      <c r="EB534" s="401">
        <f t="shared" si="91"/>
        <v>0</v>
      </c>
      <c r="EC534" s="402"/>
      <c r="ED534" s="402"/>
      <c r="EE534" s="403"/>
    </row>
    <row r="535" spans="1:135" x14ac:dyDescent="0.3">
      <c r="A535" s="20">
        <f t="shared" si="92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7"/>
      <c r="DT535" s="397"/>
      <c r="DU535" s="398"/>
      <c r="DV535" s="391"/>
      <c r="DW535" s="253">
        <f t="shared" si="90"/>
        <v>0</v>
      </c>
      <c r="DX535" s="399"/>
      <c r="DY535" s="399"/>
      <c r="DZ535" s="400"/>
      <c r="EA535" s="391"/>
      <c r="EB535" s="401">
        <f t="shared" si="91"/>
        <v>0</v>
      </c>
      <c r="EC535" s="402"/>
      <c r="ED535" s="402"/>
      <c r="EE535" s="403"/>
    </row>
    <row r="536" spans="1:135" x14ac:dyDescent="0.3">
      <c r="A536" s="20">
        <f t="shared" si="92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7"/>
      <c r="DT536" s="397"/>
      <c r="DU536" s="398"/>
      <c r="DV536" s="391"/>
      <c r="DW536" s="253">
        <f t="shared" si="90"/>
        <v>0</v>
      </c>
      <c r="DX536" s="399"/>
      <c r="DY536" s="399"/>
      <c r="DZ536" s="400"/>
      <c r="EA536" s="391"/>
      <c r="EB536" s="401">
        <f t="shared" si="91"/>
        <v>0</v>
      </c>
      <c r="EC536" s="402"/>
      <c r="ED536" s="402"/>
      <c r="EE536" s="403"/>
    </row>
    <row r="537" spans="1:135" x14ac:dyDescent="0.3">
      <c r="A537" s="20">
        <f t="shared" si="92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7"/>
      <c r="DT537" s="397"/>
      <c r="DU537" s="398"/>
      <c r="DV537" s="391"/>
      <c r="DW537" s="253">
        <f t="shared" si="90"/>
        <v>0</v>
      </c>
      <c r="DX537" s="399"/>
      <c r="DY537" s="399"/>
      <c r="DZ537" s="400"/>
      <c r="EA537" s="391"/>
      <c r="EB537" s="401">
        <f t="shared" si="91"/>
        <v>0</v>
      </c>
      <c r="EC537" s="402"/>
      <c r="ED537" s="402"/>
      <c r="EE537" s="403"/>
    </row>
    <row r="538" spans="1:135" x14ac:dyDescent="0.3">
      <c r="A538" s="20">
        <f t="shared" si="92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7"/>
      <c r="DT538" s="397"/>
      <c r="DU538" s="398"/>
      <c r="DV538" s="391"/>
      <c r="DW538" s="253">
        <f t="shared" si="90"/>
        <v>0</v>
      </c>
      <c r="DX538" s="399"/>
      <c r="DY538" s="399"/>
      <c r="DZ538" s="400"/>
      <c r="EA538" s="391"/>
      <c r="EB538" s="401">
        <f t="shared" si="91"/>
        <v>0</v>
      </c>
      <c r="EC538" s="402"/>
      <c r="ED538" s="402"/>
      <c r="EE538" s="403"/>
    </row>
    <row r="539" spans="1:135" x14ac:dyDescent="0.3">
      <c r="A539" s="20">
        <f t="shared" si="92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7"/>
      <c r="DT539" s="397"/>
      <c r="DU539" s="398"/>
      <c r="DV539" s="391"/>
      <c r="DW539" s="253">
        <f t="shared" si="90"/>
        <v>0</v>
      </c>
      <c r="DX539" s="399"/>
      <c r="DY539" s="399"/>
      <c r="DZ539" s="400"/>
      <c r="EA539" s="391"/>
      <c r="EB539" s="401">
        <f t="shared" si="91"/>
        <v>0</v>
      </c>
      <c r="EC539" s="402"/>
      <c r="ED539" s="402"/>
      <c r="EE539" s="403"/>
    </row>
    <row r="540" spans="1:135" x14ac:dyDescent="0.3">
      <c r="A540" s="20">
        <f t="shared" si="92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7"/>
      <c r="DT540" s="397"/>
      <c r="DU540" s="398"/>
      <c r="DV540" s="391"/>
      <c r="DW540" s="253">
        <f t="shared" si="90"/>
        <v>0</v>
      </c>
      <c r="DX540" s="399"/>
      <c r="DY540" s="399"/>
      <c r="DZ540" s="400"/>
      <c r="EA540" s="391"/>
      <c r="EB540" s="401">
        <f t="shared" si="91"/>
        <v>0</v>
      </c>
      <c r="EC540" s="402"/>
      <c r="ED540" s="402"/>
      <c r="EE540" s="403"/>
    </row>
    <row r="541" spans="1:135" x14ac:dyDescent="0.3">
      <c r="A541" s="20">
        <f t="shared" si="92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7"/>
      <c r="DT541" s="397"/>
      <c r="DU541" s="398"/>
      <c r="DV541" s="391"/>
      <c r="DW541" s="253">
        <f t="shared" si="90"/>
        <v>0</v>
      </c>
      <c r="DX541" s="399"/>
      <c r="DY541" s="399"/>
      <c r="DZ541" s="400"/>
      <c r="EA541" s="391"/>
      <c r="EB541" s="401">
        <f t="shared" si="91"/>
        <v>0</v>
      </c>
      <c r="EC541" s="402"/>
      <c r="ED541" s="402"/>
      <c r="EE541" s="403"/>
    </row>
    <row r="542" spans="1:135" x14ac:dyDescent="0.3">
      <c r="A542" s="20">
        <f t="shared" si="92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7"/>
      <c r="DT542" s="397"/>
      <c r="DU542" s="398"/>
      <c r="DV542" s="391"/>
      <c r="DW542" s="253">
        <f t="shared" si="90"/>
        <v>0</v>
      </c>
      <c r="DX542" s="399"/>
      <c r="DY542" s="399"/>
      <c r="DZ542" s="400"/>
      <c r="EA542" s="391"/>
      <c r="EB542" s="401">
        <f t="shared" si="91"/>
        <v>0</v>
      </c>
      <c r="EC542" s="402"/>
      <c r="ED542" s="402"/>
      <c r="EE542" s="403"/>
    </row>
    <row r="543" spans="1:135" x14ac:dyDescent="0.3">
      <c r="A543" s="20">
        <f t="shared" si="92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7"/>
      <c r="DT543" s="397"/>
      <c r="DU543" s="398"/>
      <c r="DV543" s="391"/>
      <c r="DW543" s="253">
        <f t="shared" si="90"/>
        <v>0</v>
      </c>
      <c r="DX543" s="399"/>
      <c r="DY543" s="399"/>
      <c r="DZ543" s="400"/>
      <c r="EA543" s="391"/>
      <c r="EB543" s="401">
        <f t="shared" si="91"/>
        <v>0</v>
      </c>
      <c r="EC543" s="402"/>
      <c r="ED543" s="402"/>
      <c r="EE543" s="403"/>
    </row>
    <row r="544" spans="1:135" x14ac:dyDescent="0.3">
      <c r="A544" s="20">
        <f t="shared" si="92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7"/>
      <c r="DT544" s="397"/>
      <c r="DU544" s="398"/>
      <c r="DV544" s="391"/>
      <c r="DW544" s="253">
        <f t="shared" si="90"/>
        <v>0</v>
      </c>
      <c r="DX544" s="399"/>
      <c r="DY544" s="399"/>
      <c r="DZ544" s="400"/>
      <c r="EA544" s="391"/>
      <c r="EB544" s="401">
        <f t="shared" si="91"/>
        <v>0</v>
      </c>
      <c r="EC544" s="402"/>
      <c r="ED544" s="402"/>
      <c r="EE544" s="403"/>
    </row>
    <row r="545" spans="1:135" x14ac:dyDescent="0.3">
      <c r="A545" s="20">
        <f t="shared" si="92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7"/>
      <c r="DT545" s="397"/>
      <c r="DU545" s="398"/>
      <c r="DV545" s="391"/>
      <c r="DW545" s="253">
        <f t="shared" si="90"/>
        <v>0</v>
      </c>
      <c r="DX545" s="399"/>
      <c r="DY545" s="399"/>
      <c r="DZ545" s="400"/>
      <c r="EA545" s="391"/>
      <c r="EB545" s="401">
        <f t="shared" si="91"/>
        <v>0</v>
      </c>
      <c r="EC545" s="402"/>
      <c r="ED545" s="402"/>
      <c r="EE545" s="403"/>
    </row>
    <row r="546" spans="1:135" x14ac:dyDescent="0.3">
      <c r="A546" s="20">
        <f t="shared" si="92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7"/>
      <c r="DT546" s="397"/>
      <c r="DU546" s="398"/>
      <c r="DV546" s="391"/>
      <c r="DW546" s="253">
        <f t="shared" si="90"/>
        <v>0</v>
      </c>
      <c r="DX546" s="399"/>
      <c r="DY546" s="399"/>
      <c r="DZ546" s="400"/>
      <c r="EA546" s="391"/>
      <c r="EB546" s="401">
        <f t="shared" si="91"/>
        <v>0</v>
      </c>
      <c r="EC546" s="402"/>
      <c r="ED546" s="402"/>
      <c r="EE546" s="403"/>
    </row>
    <row r="547" spans="1:135" x14ac:dyDescent="0.3">
      <c r="A547" s="20">
        <f t="shared" si="92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7"/>
      <c r="DT547" s="397"/>
      <c r="DU547" s="398"/>
      <c r="DV547" s="391"/>
      <c r="DW547" s="253">
        <f t="shared" si="90"/>
        <v>0</v>
      </c>
      <c r="DX547" s="399"/>
      <c r="DY547" s="399"/>
      <c r="DZ547" s="400"/>
      <c r="EA547" s="391"/>
      <c r="EB547" s="401">
        <f t="shared" si="91"/>
        <v>0</v>
      </c>
      <c r="EC547" s="402"/>
      <c r="ED547" s="402"/>
      <c r="EE547" s="403"/>
    </row>
    <row r="548" spans="1:135" x14ac:dyDescent="0.3">
      <c r="A548" s="20">
        <f t="shared" si="92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7"/>
      <c r="DT548" s="397"/>
      <c r="DU548" s="398"/>
      <c r="DV548" s="391"/>
      <c r="DW548" s="253">
        <f t="shared" si="90"/>
        <v>0</v>
      </c>
      <c r="DX548" s="399"/>
      <c r="DY548" s="399"/>
      <c r="DZ548" s="400"/>
      <c r="EA548" s="391"/>
      <c r="EB548" s="401">
        <f t="shared" si="91"/>
        <v>0</v>
      </c>
      <c r="EC548" s="402"/>
      <c r="ED548" s="402"/>
      <c r="EE548" s="403"/>
    </row>
    <row r="549" spans="1:135" x14ac:dyDescent="0.3">
      <c r="A549" s="20">
        <f t="shared" si="92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7"/>
      <c r="DT549" s="397"/>
      <c r="DU549" s="398"/>
      <c r="DV549" s="391"/>
      <c r="DW549" s="253">
        <f t="shared" si="90"/>
        <v>0</v>
      </c>
      <c r="DX549" s="399"/>
      <c r="DY549" s="399"/>
      <c r="DZ549" s="400"/>
      <c r="EA549" s="391"/>
      <c r="EB549" s="401">
        <f t="shared" si="91"/>
        <v>0</v>
      </c>
      <c r="EC549" s="402"/>
      <c r="ED549" s="402"/>
      <c r="EE549" s="403"/>
    </row>
    <row r="550" spans="1:135" x14ac:dyDescent="0.3">
      <c r="A550" s="20">
        <f t="shared" si="92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7"/>
      <c r="DT550" s="397"/>
      <c r="DU550" s="398"/>
      <c r="DV550" s="391"/>
      <c r="DW550" s="253">
        <f t="shared" si="90"/>
        <v>0</v>
      </c>
      <c r="DX550" s="399"/>
      <c r="DY550" s="399"/>
      <c r="DZ550" s="400"/>
      <c r="EA550" s="391"/>
      <c r="EB550" s="401">
        <f t="shared" si="91"/>
        <v>0</v>
      </c>
      <c r="EC550" s="402"/>
      <c r="ED550" s="402"/>
      <c r="EE550" s="403"/>
    </row>
    <row r="551" spans="1:135" x14ac:dyDescent="0.3">
      <c r="A551" s="20">
        <f t="shared" si="92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7"/>
      <c r="DT551" s="397"/>
      <c r="DU551" s="398"/>
      <c r="DV551" s="391"/>
      <c r="DW551" s="253">
        <f t="shared" si="90"/>
        <v>0</v>
      </c>
      <c r="DX551" s="399"/>
      <c r="DY551" s="399"/>
      <c r="DZ551" s="400"/>
      <c r="EA551" s="391"/>
      <c r="EB551" s="401">
        <f t="shared" si="91"/>
        <v>0</v>
      </c>
      <c r="EC551" s="402"/>
      <c r="ED551" s="402"/>
      <c r="EE551" s="403"/>
    </row>
    <row r="552" spans="1:135" x14ac:dyDescent="0.3">
      <c r="A552" s="20">
        <f t="shared" si="92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7"/>
      <c r="DT552" s="397"/>
      <c r="DU552" s="398"/>
      <c r="DV552" s="391"/>
      <c r="DW552" s="253">
        <f t="shared" si="90"/>
        <v>0</v>
      </c>
      <c r="DX552" s="399"/>
      <c r="DY552" s="399"/>
      <c r="DZ552" s="400"/>
      <c r="EA552" s="391"/>
      <c r="EB552" s="401">
        <f t="shared" si="91"/>
        <v>0</v>
      </c>
      <c r="EC552" s="402"/>
      <c r="ED552" s="402"/>
      <c r="EE552" s="403"/>
    </row>
    <row r="553" spans="1:135" x14ac:dyDescent="0.3">
      <c r="A553" s="20">
        <f t="shared" si="92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7"/>
      <c r="DT553" s="397"/>
      <c r="DU553" s="398"/>
      <c r="DV553" s="391"/>
      <c r="DW553" s="253">
        <f t="shared" si="90"/>
        <v>0</v>
      </c>
      <c r="DX553" s="399"/>
      <c r="DY553" s="399"/>
      <c r="DZ553" s="400"/>
      <c r="EA553" s="391"/>
      <c r="EB553" s="401">
        <f t="shared" si="91"/>
        <v>0</v>
      </c>
      <c r="EC553" s="402"/>
      <c r="ED553" s="402"/>
      <c r="EE553" s="403"/>
    </row>
    <row r="554" spans="1:135" x14ac:dyDescent="0.3">
      <c r="A554" s="20">
        <f t="shared" si="92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7"/>
      <c r="DT554" s="397"/>
      <c r="DU554" s="398"/>
      <c r="DV554" s="391"/>
      <c r="DW554" s="253">
        <f t="shared" si="90"/>
        <v>0</v>
      </c>
      <c r="DX554" s="399"/>
      <c r="DY554" s="399"/>
      <c r="DZ554" s="400"/>
      <c r="EA554" s="391"/>
      <c r="EB554" s="401">
        <f t="shared" si="91"/>
        <v>0</v>
      </c>
      <c r="EC554" s="402"/>
      <c r="ED554" s="402"/>
      <c r="EE554" s="403"/>
    </row>
    <row r="555" spans="1:135" x14ac:dyDescent="0.3">
      <c r="A555" s="20">
        <f t="shared" si="92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7"/>
      <c r="DT555" s="397"/>
      <c r="DU555" s="398"/>
      <c r="DV555" s="391"/>
      <c r="DW555" s="253">
        <f t="shared" si="90"/>
        <v>0</v>
      </c>
      <c r="DX555" s="399"/>
      <c r="DY555" s="399"/>
      <c r="DZ555" s="400"/>
      <c r="EA555" s="391"/>
      <c r="EB555" s="401">
        <f t="shared" si="91"/>
        <v>0</v>
      </c>
      <c r="EC555" s="402"/>
      <c r="ED555" s="402"/>
      <c r="EE555" s="403"/>
    </row>
    <row r="556" spans="1:135" x14ac:dyDescent="0.3">
      <c r="A556" s="20">
        <f t="shared" si="92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7"/>
      <c r="DT556" s="397"/>
      <c r="DU556" s="398"/>
      <c r="DV556" s="391"/>
      <c r="DW556" s="253">
        <f t="shared" si="90"/>
        <v>0</v>
      </c>
      <c r="DX556" s="399"/>
      <c r="DY556" s="399"/>
      <c r="DZ556" s="400"/>
      <c r="EA556" s="391"/>
      <c r="EB556" s="401">
        <f t="shared" si="91"/>
        <v>0</v>
      </c>
      <c r="EC556" s="402"/>
      <c r="ED556" s="402"/>
      <c r="EE556" s="403"/>
    </row>
    <row r="557" spans="1:135" x14ac:dyDescent="0.3">
      <c r="A557" s="20">
        <f t="shared" si="92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7"/>
      <c r="DT557" s="397"/>
      <c r="DU557" s="398"/>
      <c r="DV557" s="391"/>
      <c r="DW557" s="253">
        <f t="shared" si="90"/>
        <v>0</v>
      </c>
      <c r="DX557" s="399"/>
      <c r="DY557" s="399"/>
      <c r="DZ557" s="400"/>
      <c r="EA557" s="391"/>
      <c r="EB557" s="401">
        <f t="shared" si="91"/>
        <v>0</v>
      </c>
      <c r="EC557" s="402"/>
      <c r="ED557" s="402"/>
      <c r="EE557" s="403"/>
    </row>
    <row r="558" spans="1:135" ht="16.2" thickBot="1" x14ac:dyDescent="0.35">
      <c r="A558" s="20">
        <f t="shared" si="92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2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3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4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3"/>
        <v>0</v>
      </c>
      <c r="CW558" s="404"/>
      <c r="CX558" s="244">
        <f>+IF(DM558=0,0,IF(5*DM558/DM507&lt;2,2,5*DM558/DM507))</f>
        <v>0</v>
      </c>
      <c r="CY558" s="202">
        <f t="shared" si="86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7"/>
        <v>0</v>
      </c>
      <c r="DE558" s="316">
        <f>+DB507*DB558+DC507*DC558+DD507*DD558</f>
        <v>0</v>
      </c>
      <c r="DF558" s="190"/>
      <c r="DG558" s="312"/>
      <c r="DH558" s="202">
        <f t="shared" si="85"/>
        <v>0</v>
      </c>
      <c r="DI558" s="314">
        <f t="shared" si="88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9"/>
        <v>0</v>
      </c>
      <c r="DS558" s="406"/>
      <c r="DT558" s="406"/>
      <c r="DU558" s="407"/>
      <c r="DV558" s="408"/>
      <c r="DW558" s="322">
        <f t="shared" si="90"/>
        <v>0</v>
      </c>
      <c r="DX558" s="409"/>
      <c r="DY558" s="409"/>
      <c r="DZ558" s="410"/>
      <c r="EA558" s="408"/>
      <c r="EB558" s="411">
        <f t="shared" si="91"/>
        <v>0</v>
      </c>
      <c r="EC558" s="412"/>
      <c r="ED558" s="412"/>
      <c r="EE558" s="413"/>
    </row>
    <row r="559" spans="1:135" ht="66.599999999999994" thickTop="1" thickBot="1" x14ac:dyDescent="0.35">
      <c r="A559" s="459" t="s">
        <v>182</v>
      </c>
      <c r="B559" s="460">
        <f ca="1">TODAY()</f>
        <v>43606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Nota instrumentos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4">+COUNTIF(AZ509:AZ558,1)</f>
        <v>0</v>
      </c>
      <c r="BA559" s="342">
        <f t="shared" si="94"/>
        <v>0</v>
      </c>
      <c r="BB559" s="342">
        <f t="shared" si="94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922" t="str">
        <f>+CX503</f>
        <v>Recuperan</v>
      </c>
      <c r="CY559" s="922"/>
      <c r="CZ559" s="360">
        <f>COUNTIF(CZ509:CZ558,"bj")</f>
        <v>0</v>
      </c>
      <c r="DA559" s="361"/>
      <c r="DB559" s="362"/>
      <c r="DC559" s="923" t="str">
        <f>+CX559</f>
        <v>Recuperan</v>
      </c>
      <c r="DD559" s="923"/>
      <c r="DE559" s="363">
        <f>COUNTIF(DE509:DE558,"bj")</f>
        <v>0</v>
      </c>
      <c r="DF559" s="364"/>
      <c r="DG559" s="362"/>
      <c r="DH559" s="923" t="str">
        <f>+CX559</f>
        <v>Recuperan</v>
      </c>
      <c r="DI559" s="923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5">+COUNTIF(DS509:DS558,"&gt;0")</f>
        <v>0</v>
      </c>
      <c r="DT559" s="370">
        <f t="shared" si="95"/>
        <v>0</v>
      </c>
      <c r="DU559" s="371">
        <f t="shared" si="95"/>
        <v>0</v>
      </c>
      <c r="DV559" s="72"/>
      <c r="DW559" s="372">
        <f>+COUNTIF(DW509:DW558,"&gt;0")</f>
        <v>0</v>
      </c>
      <c r="DX559" s="373">
        <f t="shared" ref="DX559:DZ559" si="96">+COUNTIF(DX509:DX558,"&gt;0")</f>
        <v>0</v>
      </c>
      <c r="DY559" s="373">
        <f t="shared" si="96"/>
        <v>0</v>
      </c>
      <c r="DZ559" s="374">
        <f t="shared" si="96"/>
        <v>0</v>
      </c>
      <c r="EA559" s="72"/>
      <c r="EB559" s="375">
        <f>+COUNTIF(EB509:EB558,"&gt;0")</f>
        <v>0</v>
      </c>
      <c r="EC559" s="376">
        <f t="shared" ref="EC559:EE559" si="97">+COUNTIF(EC509:EC558,"&gt;0")</f>
        <v>0</v>
      </c>
      <c r="ED559" s="376">
        <f t="shared" si="97"/>
        <v>0</v>
      </c>
      <c r="EE559" s="377">
        <f t="shared" si="97"/>
        <v>0</v>
      </c>
    </row>
    <row r="560" spans="1:135" ht="16.2" thickTop="1" x14ac:dyDescent="0.3"/>
  </sheetData>
  <mergeCells count="297"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</mergeCells>
  <conditionalFormatting sqref="P269:P278">
    <cfRule type="cellIs" dxfId="2896" priority="909" operator="equal">
      <formula>1</formula>
    </cfRule>
  </conditionalFormatting>
  <conditionalFormatting sqref="O266:O268">
    <cfRule type="cellIs" dxfId="2895" priority="897" operator="equal">
      <formula>1</formula>
    </cfRule>
  </conditionalFormatting>
  <conditionalFormatting sqref="AK265">
    <cfRule type="cellIs" dxfId="2894" priority="839" operator="equal">
      <formula>1</formula>
    </cfRule>
  </conditionalFormatting>
  <conditionalFormatting sqref="AK264">
    <cfRule type="cellIs" dxfId="2893" priority="838" operator="equal">
      <formula>1</formula>
    </cfRule>
  </conditionalFormatting>
  <conditionalFormatting sqref="AL228">
    <cfRule type="cellIs" dxfId="2892" priority="857" operator="equal">
      <formula>0</formula>
    </cfRule>
  </conditionalFormatting>
  <conditionalFormatting sqref="BO228">
    <cfRule type="cellIs" dxfId="2891" priority="811" operator="equal">
      <formula>0</formula>
    </cfRule>
  </conditionalFormatting>
  <conditionalFormatting sqref="BN265">
    <cfRule type="cellIs" dxfId="2890" priority="799" operator="equal">
      <formula>1</formula>
    </cfRule>
  </conditionalFormatting>
  <conditionalFormatting sqref="BN264">
    <cfRule type="cellIs" dxfId="2889" priority="798" operator="equal">
      <formula>1</formula>
    </cfRule>
  </conditionalFormatting>
  <conditionalFormatting sqref="DH229:DH278">
    <cfRule type="cellIs" dxfId="2888" priority="779" operator="equal">
      <formula>0</formula>
    </cfRule>
  </conditionalFormatting>
  <conditionalFormatting sqref="DJ229:DJ278">
    <cfRule type="cellIs" dxfId="2887" priority="778" operator="equal">
      <formula>0</formula>
    </cfRule>
  </conditionalFormatting>
  <conditionalFormatting sqref="P311">
    <cfRule type="cellIs" dxfId="2886" priority="769" operator="equal">
      <formula>1</formula>
    </cfRule>
  </conditionalFormatting>
  <conditionalFormatting sqref="P325:P334">
    <cfRule type="cellIs" dxfId="2885" priority="766" operator="equal">
      <formula>0</formula>
    </cfRule>
  </conditionalFormatting>
  <conditionalFormatting sqref="P285:P334">
    <cfRule type="cellIs" dxfId="2884" priority="772" operator="equal">
      <formula>1</formula>
    </cfRule>
  </conditionalFormatting>
  <conditionalFormatting sqref="P310">
    <cfRule type="cellIs" dxfId="2883" priority="771" operator="equal">
      <formula>1</formula>
    </cfRule>
  </conditionalFormatting>
  <conditionalFormatting sqref="P285:P334">
    <cfRule type="cellIs" dxfId="2882" priority="770" operator="equal">
      <formula>0</formula>
    </cfRule>
  </conditionalFormatting>
  <conditionalFormatting sqref="P285:P334">
    <cfRule type="cellIs" dxfId="2881" priority="768" operator="lessThan">
      <formula>2.8</formula>
    </cfRule>
  </conditionalFormatting>
  <conditionalFormatting sqref="P325:P334">
    <cfRule type="cellIs" dxfId="2880" priority="767" operator="equal">
      <formula>1</formula>
    </cfRule>
  </conditionalFormatting>
  <conditionalFormatting sqref="P325:P334">
    <cfRule type="cellIs" dxfId="2879" priority="765" operator="lessThan">
      <formula>2.8</formula>
    </cfRule>
  </conditionalFormatting>
  <conditionalFormatting sqref="P285:P334">
    <cfRule type="cellIs" dxfId="2878" priority="764" operator="equal">
      <formula>0</formula>
    </cfRule>
  </conditionalFormatting>
  <conditionalFormatting sqref="F322:N324">
    <cfRule type="cellIs" dxfId="2877" priority="763" operator="equal">
      <formula>1</formula>
    </cfRule>
  </conditionalFormatting>
  <conditionalFormatting sqref="F285:N308 F310:N324">
    <cfRule type="cellIs" dxfId="2876" priority="762" operator="lessThan">
      <formula>2.8</formula>
    </cfRule>
  </conditionalFormatting>
  <conditionalFormatting sqref="F321:N321">
    <cfRule type="cellIs" dxfId="2875" priority="761" operator="equal">
      <formula>1</formula>
    </cfRule>
  </conditionalFormatting>
  <conditionalFormatting sqref="F320:N320">
    <cfRule type="cellIs" dxfId="2874" priority="760" operator="equal">
      <formula>1</formula>
    </cfRule>
  </conditionalFormatting>
  <conditionalFormatting sqref="F325:N334">
    <cfRule type="cellIs" dxfId="2873" priority="759" operator="equal">
      <formula>1</formula>
    </cfRule>
  </conditionalFormatting>
  <conditionalFormatting sqref="F325:N334">
    <cfRule type="cellIs" dxfId="2872" priority="758" operator="lessThan">
      <formula>2.8</formula>
    </cfRule>
  </conditionalFormatting>
  <conditionalFormatting sqref="F285:N329">
    <cfRule type="cellIs" dxfId="2871" priority="757" operator="lessThan">
      <formula>3</formula>
    </cfRule>
  </conditionalFormatting>
  <conditionalFormatting sqref="F285:N334">
    <cfRule type="cellIs" dxfId="2870" priority="756" operator="equal">
      <formula>0</formula>
    </cfRule>
  </conditionalFormatting>
  <conditionalFormatting sqref="O322:O324">
    <cfRule type="cellIs" dxfId="2869" priority="755" operator="equal">
      <formula>1</formula>
    </cfRule>
  </conditionalFormatting>
  <conditionalFormatting sqref="O285:O329">
    <cfRule type="cellIs" dxfId="2868" priority="754" operator="lessThan">
      <formula>2.8</formula>
    </cfRule>
  </conditionalFormatting>
  <conditionalFormatting sqref="O321">
    <cfRule type="cellIs" dxfId="2867" priority="753" operator="equal">
      <formula>1</formula>
    </cfRule>
  </conditionalFormatting>
  <conditionalFormatting sqref="O320">
    <cfRule type="cellIs" dxfId="2866" priority="752" operator="equal">
      <formula>1</formula>
    </cfRule>
  </conditionalFormatting>
  <conditionalFormatting sqref="O325:O334">
    <cfRule type="cellIs" dxfId="2865" priority="751" operator="equal">
      <formula>1</formula>
    </cfRule>
  </conditionalFormatting>
  <conditionalFormatting sqref="O325:O334">
    <cfRule type="cellIs" dxfId="2864" priority="750" operator="lessThan">
      <formula>2.8</formula>
    </cfRule>
  </conditionalFormatting>
  <conditionalFormatting sqref="O285:O331">
    <cfRule type="cellIs" dxfId="2863" priority="749" operator="lessThan">
      <formula>3</formula>
    </cfRule>
  </conditionalFormatting>
  <conditionalFormatting sqref="O285:O334">
    <cfRule type="cellIs" dxfId="2862" priority="748" operator="equal">
      <formula>0</formula>
    </cfRule>
  </conditionalFormatting>
  <conditionalFormatting sqref="O286:O329">
    <cfRule type="cellIs" dxfId="2861" priority="747" operator="equal">
      <formula>0</formula>
    </cfRule>
  </conditionalFormatting>
  <conditionalFormatting sqref="Y285:Z334">
    <cfRule type="cellIs" dxfId="2860" priority="745" operator="equal">
      <formula>0</formula>
    </cfRule>
  </conditionalFormatting>
  <conditionalFormatting sqref="CB335 CA285:CB334">
    <cfRule type="cellIs" dxfId="2859" priority="744" operator="equal">
      <formula>0</formula>
    </cfRule>
  </conditionalFormatting>
  <conditionalFormatting sqref="CW285:CZ334">
    <cfRule type="cellIs" dxfId="2858" priority="743" operator="equal">
      <formula>0</formula>
    </cfRule>
  </conditionalFormatting>
  <conditionalFormatting sqref="CX285:CX334">
    <cfRule type="cellIs" dxfId="2857" priority="742" operator="equal">
      <formula>0</formula>
    </cfRule>
  </conditionalFormatting>
  <conditionalFormatting sqref="CZ285:CZ334">
    <cfRule type="cellIs" dxfId="2856" priority="741" operator="equal">
      <formula>0</formula>
    </cfRule>
  </conditionalFormatting>
  <conditionalFormatting sqref="CP285:CU334">
    <cfRule type="cellIs" dxfId="2855" priority="740" operator="equal">
      <formula>0</formula>
    </cfRule>
  </conditionalFormatting>
  <conditionalFormatting sqref="AL322:AL324">
    <cfRule type="cellIs" dxfId="2854" priority="739" operator="equal">
      <formula>1</formula>
    </cfRule>
  </conditionalFormatting>
  <conditionalFormatting sqref="AL285:AL329">
    <cfRule type="cellIs" dxfId="2853" priority="738" operator="lessThan">
      <formula>2.8</formula>
    </cfRule>
  </conditionalFormatting>
  <conditionalFormatting sqref="AL321">
    <cfRule type="cellIs" dxfId="2852" priority="737" operator="equal">
      <formula>1</formula>
    </cfRule>
  </conditionalFormatting>
  <conditionalFormatting sqref="AL320">
    <cfRule type="cellIs" dxfId="2851" priority="736" operator="equal">
      <formula>1</formula>
    </cfRule>
  </conditionalFormatting>
  <conditionalFormatting sqref="AL325:AL334">
    <cfRule type="cellIs" dxfId="2850" priority="735" operator="equal">
      <formula>1</formula>
    </cfRule>
  </conditionalFormatting>
  <conditionalFormatting sqref="AL325:AL334">
    <cfRule type="cellIs" dxfId="2849" priority="734" operator="lessThan">
      <formula>2.8</formula>
    </cfRule>
  </conditionalFormatting>
  <conditionalFormatting sqref="AL285:AL331">
    <cfRule type="cellIs" dxfId="2848" priority="733" operator="lessThan">
      <formula>3</formula>
    </cfRule>
  </conditionalFormatting>
  <conditionalFormatting sqref="AL285:AL334">
    <cfRule type="cellIs" dxfId="2847" priority="732" operator="equal">
      <formula>0</formula>
    </cfRule>
  </conditionalFormatting>
  <conditionalFormatting sqref="AL286:AL329">
    <cfRule type="cellIs" dxfId="2846" priority="731" operator="equal">
      <formula>0</formula>
    </cfRule>
  </conditionalFormatting>
  <conditionalFormatting sqref="AM285:AS334">
    <cfRule type="cellIs" dxfId="2845" priority="730" operator="equal">
      <formula>0</formula>
    </cfRule>
  </conditionalFormatting>
  <conditionalFormatting sqref="AX285:BC334">
    <cfRule type="cellIs" dxfId="2844" priority="729" operator="equal">
      <formula>0</formula>
    </cfRule>
  </conditionalFormatting>
  <conditionalFormatting sqref="CE335">
    <cfRule type="cellIs" dxfId="2843" priority="728" operator="equal">
      <formula>0</formula>
    </cfRule>
  </conditionalFormatting>
  <conditionalFormatting sqref="AM285:AM334">
    <cfRule type="cellIs" dxfId="2842" priority="727" operator="equal">
      <formula>0</formula>
    </cfRule>
  </conditionalFormatting>
  <conditionalFormatting sqref="AB320:AJ320">
    <cfRule type="cellIs" dxfId="2841" priority="704" operator="equal">
      <formula>1</formula>
    </cfRule>
  </conditionalFormatting>
  <conditionalFormatting sqref="AB325:AJ334">
    <cfRule type="cellIs" dxfId="2840" priority="703" operator="equal">
      <formula>1</formula>
    </cfRule>
  </conditionalFormatting>
  <conditionalFormatting sqref="Y285:Y334">
    <cfRule type="cellIs" dxfId="2839" priority="726" operator="equal">
      <formula>0</formula>
    </cfRule>
  </conditionalFormatting>
  <conditionalFormatting sqref="CU285:CU334">
    <cfRule type="cellIs" dxfId="2838" priority="725" operator="equal">
      <formula>0</formula>
    </cfRule>
  </conditionalFormatting>
  <conditionalFormatting sqref="CE285:CE334">
    <cfRule type="cellIs" dxfId="2837" priority="724" operator="equal">
      <formula>0</formula>
    </cfRule>
  </conditionalFormatting>
  <conditionalFormatting sqref="AX284:BC284">
    <cfRule type="cellIs" dxfId="2836" priority="723" operator="equal">
      <formula>0</formula>
    </cfRule>
  </conditionalFormatting>
  <conditionalFormatting sqref="F284:O284">
    <cfRule type="cellIs" dxfId="2835" priority="722" operator="equal">
      <formula>0</formula>
    </cfRule>
  </conditionalFormatting>
  <conditionalFormatting sqref="Q284:W284">
    <cfRule type="cellIs" dxfId="2834" priority="720" operator="equal">
      <formula>0</formula>
    </cfRule>
    <cfRule type="cellIs" dxfId="2833" priority="721" operator="equal">
      <formula>0</formula>
    </cfRule>
  </conditionalFormatting>
  <conditionalFormatting sqref="AB284:AK284">
    <cfRule type="cellIs" dxfId="2832" priority="719" operator="equal">
      <formula>0</formula>
    </cfRule>
  </conditionalFormatting>
  <conditionalFormatting sqref="AM284:AS284">
    <cfRule type="cellIs" dxfId="2831" priority="716" operator="equal">
      <formula>0</formula>
    </cfRule>
    <cfRule type="cellIs" dxfId="2830" priority="718" operator="equal">
      <formula>0</formula>
    </cfRule>
  </conditionalFormatting>
  <conditionalFormatting sqref="AT284:AV284">
    <cfRule type="cellIs" dxfId="2829" priority="717" operator="equal">
      <formula>0</formula>
    </cfRule>
  </conditionalFormatting>
  <conditionalFormatting sqref="AL284">
    <cfRule type="cellIs" dxfId="2828" priority="715" operator="equal">
      <formula>0</formula>
    </cfRule>
  </conditionalFormatting>
  <conditionalFormatting sqref="X284:Z284">
    <cfRule type="cellIs" dxfId="2827" priority="714" operator="equal">
      <formula>0</formula>
    </cfRule>
  </conditionalFormatting>
  <conditionalFormatting sqref="P284">
    <cfRule type="cellIs" dxfId="2826" priority="713" operator="equal">
      <formula>0</formula>
    </cfRule>
  </conditionalFormatting>
  <conditionalFormatting sqref="CD285:CD334">
    <cfRule type="cellIs" dxfId="2825" priority="712" operator="equal">
      <formula>0</formula>
    </cfRule>
  </conditionalFormatting>
  <conditionalFormatting sqref="CY285:CY334">
    <cfRule type="cellIs" dxfId="2824" priority="711" operator="equal">
      <formula>0</formula>
    </cfRule>
  </conditionalFormatting>
  <conditionalFormatting sqref="CL285:CN334">
    <cfRule type="cellIs" dxfId="2823" priority="710" operator="equal">
      <formula>0</formula>
    </cfRule>
  </conditionalFormatting>
  <conditionalFormatting sqref="AU285:AU334">
    <cfRule type="cellIs" dxfId="2822" priority="689" operator="equal">
      <formula>0</formula>
    </cfRule>
  </conditionalFormatting>
  <conditionalFormatting sqref="X285:X334">
    <cfRule type="cellIs" dxfId="2821" priority="709" operator="equal">
      <formula>0</formula>
    </cfRule>
  </conditionalFormatting>
  <conditionalFormatting sqref="X285:X334">
    <cfRule type="cellIs" dxfId="2820" priority="708" operator="equal">
      <formula>0</formula>
    </cfRule>
  </conditionalFormatting>
  <conditionalFormatting sqref="AB322:AJ324">
    <cfRule type="cellIs" dxfId="2819" priority="707" operator="equal">
      <formula>1</formula>
    </cfRule>
  </conditionalFormatting>
  <conditionalFormatting sqref="AB285:AJ308 AB310:AJ324">
    <cfRule type="cellIs" dxfId="2818" priority="706" operator="lessThan">
      <formula>2.8</formula>
    </cfRule>
  </conditionalFormatting>
  <conditionalFormatting sqref="AB321:AJ321">
    <cfRule type="cellIs" dxfId="2817" priority="705" operator="equal">
      <formula>1</formula>
    </cfRule>
  </conditionalFormatting>
  <conditionalFormatting sqref="AB325:AJ334">
    <cfRule type="cellIs" dxfId="2816" priority="702" operator="lessThan">
      <formula>2.8</formula>
    </cfRule>
  </conditionalFormatting>
  <conditionalFormatting sqref="AB285:AJ329">
    <cfRule type="cellIs" dxfId="2815" priority="701" operator="lessThan">
      <formula>3</formula>
    </cfRule>
  </conditionalFormatting>
  <conditionalFormatting sqref="AB285:AJ334">
    <cfRule type="cellIs" dxfId="2814" priority="700" operator="equal">
      <formula>0</formula>
    </cfRule>
  </conditionalFormatting>
  <conditionalFormatting sqref="AK322:AK324">
    <cfRule type="cellIs" dxfId="2813" priority="699" operator="equal">
      <formula>1</formula>
    </cfRule>
  </conditionalFormatting>
  <conditionalFormatting sqref="AK285:AK329">
    <cfRule type="cellIs" dxfId="2812" priority="698" operator="lessThan">
      <formula>2.8</formula>
    </cfRule>
  </conditionalFormatting>
  <conditionalFormatting sqref="AK321">
    <cfRule type="cellIs" dxfId="2811" priority="697" operator="equal">
      <formula>1</formula>
    </cfRule>
  </conditionalFormatting>
  <conditionalFormatting sqref="AK320">
    <cfRule type="cellIs" dxfId="2810" priority="696" operator="equal">
      <formula>1</formula>
    </cfRule>
  </conditionalFormatting>
  <conditionalFormatting sqref="AK325:AK334">
    <cfRule type="cellIs" dxfId="2809" priority="695" operator="equal">
      <formula>1</formula>
    </cfRule>
  </conditionalFormatting>
  <conditionalFormatting sqref="AK325:AK334">
    <cfRule type="cellIs" dxfId="2808" priority="694" operator="lessThan">
      <formula>2.8</formula>
    </cfRule>
  </conditionalFormatting>
  <conditionalFormatting sqref="AK285:AK331">
    <cfRule type="cellIs" dxfId="2807" priority="693" operator="lessThan">
      <formula>3</formula>
    </cfRule>
  </conditionalFormatting>
  <conditionalFormatting sqref="AK285:AK334">
    <cfRule type="cellIs" dxfId="2806" priority="692" operator="equal">
      <formula>0</formula>
    </cfRule>
  </conditionalFormatting>
  <conditionalFormatting sqref="AK286:AK329">
    <cfRule type="cellIs" dxfId="2805" priority="691" operator="equal">
      <formula>0</formula>
    </cfRule>
  </conditionalFormatting>
  <conditionalFormatting sqref="AU285:AV334">
    <cfRule type="cellIs" dxfId="2804" priority="690" operator="equal">
      <formula>0</formula>
    </cfRule>
  </conditionalFormatting>
  <conditionalFormatting sqref="BX285:BX334">
    <cfRule type="cellIs" dxfId="2803" priority="649" operator="equal">
      <formula>0</formula>
    </cfRule>
  </conditionalFormatting>
  <conditionalFormatting sqref="AT285:AT334">
    <cfRule type="cellIs" dxfId="2802" priority="688" operator="equal">
      <formula>0</formula>
    </cfRule>
  </conditionalFormatting>
  <conditionalFormatting sqref="AT285:AT334">
    <cfRule type="cellIs" dxfId="2801" priority="687" operator="equal">
      <formula>0</formula>
    </cfRule>
  </conditionalFormatting>
  <conditionalFormatting sqref="BO322:BO324">
    <cfRule type="cellIs" dxfId="2800" priority="686" operator="equal">
      <formula>1</formula>
    </cfRule>
  </conditionalFormatting>
  <conditionalFormatting sqref="BO285:BO329">
    <cfRule type="cellIs" dxfId="2799" priority="685" operator="lessThan">
      <formula>2.8</formula>
    </cfRule>
  </conditionalFormatting>
  <conditionalFormatting sqref="BO321">
    <cfRule type="cellIs" dxfId="2798" priority="684" operator="equal">
      <formula>1</formula>
    </cfRule>
  </conditionalFormatting>
  <conditionalFormatting sqref="BO320">
    <cfRule type="cellIs" dxfId="2797" priority="683" operator="equal">
      <formula>1</formula>
    </cfRule>
  </conditionalFormatting>
  <conditionalFormatting sqref="BO325:BO334">
    <cfRule type="cellIs" dxfId="2796" priority="682" operator="equal">
      <formula>1</formula>
    </cfRule>
  </conditionalFormatting>
  <conditionalFormatting sqref="BO325:BO334">
    <cfRule type="cellIs" dxfId="2795" priority="681" operator="lessThan">
      <formula>2.8</formula>
    </cfRule>
  </conditionalFormatting>
  <conditionalFormatting sqref="BO285:BO331">
    <cfRule type="cellIs" dxfId="2794" priority="680" operator="lessThan">
      <formula>3</formula>
    </cfRule>
  </conditionalFormatting>
  <conditionalFormatting sqref="BO285:BO334">
    <cfRule type="cellIs" dxfId="2793" priority="679" operator="equal">
      <formula>0</formula>
    </cfRule>
  </conditionalFormatting>
  <conditionalFormatting sqref="BO286:BO329">
    <cfRule type="cellIs" dxfId="2792" priority="678" operator="equal">
      <formula>0</formula>
    </cfRule>
  </conditionalFormatting>
  <conditionalFormatting sqref="CH335">
    <cfRule type="cellIs" dxfId="2791" priority="676" operator="equal">
      <formula>0</formula>
    </cfRule>
  </conditionalFormatting>
  <conditionalFormatting sqref="BP285:BP334">
    <cfRule type="cellIs" dxfId="2790" priority="675" operator="equal">
      <formula>0</formula>
    </cfRule>
  </conditionalFormatting>
  <conditionalFormatting sqref="CH285:CH334">
    <cfRule type="cellIs" dxfId="2789" priority="674" operator="equal">
      <formula>0</formula>
    </cfRule>
  </conditionalFormatting>
  <conditionalFormatting sqref="BE284:BN284">
    <cfRule type="cellIs" dxfId="2788" priority="673" operator="equal">
      <formula>0</formula>
    </cfRule>
  </conditionalFormatting>
  <conditionalFormatting sqref="BP284:BV284">
    <cfRule type="cellIs" dxfId="2787" priority="670" operator="equal">
      <formula>0</formula>
    </cfRule>
    <cfRule type="cellIs" dxfId="2786" priority="672" operator="equal">
      <formula>0</formula>
    </cfRule>
  </conditionalFormatting>
  <conditionalFormatting sqref="BW284:BY284">
    <cfRule type="cellIs" dxfId="2785" priority="671" operator="equal">
      <formula>0</formula>
    </cfRule>
  </conditionalFormatting>
  <conditionalFormatting sqref="BO284">
    <cfRule type="cellIs" dxfId="2784" priority="669" operator="equal">
      <formula>0</formula>
    </cfRule>
  </conditionalFormatting>
  <conditionalFormatting sqref="CG285:CG334">
    <cfRule type="cellIs" dxfId="2783" priority="668" operator="equal">
      <formula>0</formula>
    </cfRule>
  </conditionalFormatting>
  <conditionalFormatting sqref="BE322:BM324">
    <cfRule type="cellIs" dxfId="2782" priority="667" operator="equal">
      <formula>1</formula>
    </cfRule>
  </conditionalFormatting>
  <conditionalFormatting sqref="BE285:BM308 BE310:BM324">
    <cfRule type="cellIs" dxfId="2781" priority="666" operator="lessThan">
      <formula>2.8</formula>
    </cfRule>
  </conditionalFormatting>
  <conditionalFormatting sqref="BE321:BM321">
    <cfRule type="cellIs" dxfId="2780" priority="665" operator="equal">
      <formula>1</formula>
    </cfRule>
  </conditionalFormatting>
  <conditionalFormatting sqref="BE320:BM320">
    <cfRule type="cellIs" dxfId="2779" priority="664" operator="equal">
      <formula>1</formula>
    </cfRule>
  </conditionalFormatting>
  <conditionalFormatting sqref="BE325:BM334">
    <cfRule type="cellIs" dxfId="2778" priority="663" operator="equal">
      <formula>1</formula>
    </cfRule>
  </conditionalFormatting>
  <conditionalFormatting sqref="BE325:BM334">
    <cfRule type="cellIs" dxfId="2777" priority="662" operator="lessThan">
      <formula>2.8</formula>
    </cfRule>
  </conditionalFormatting>
  <conditionalFormatting sqref="BE285:BM329">
    <cfRule type="cellIs" dxfId="2776" priority="661" operator="lessThan">
      <formula>3</formula>
    </cfRule>
  </conditionalFormatting>
  <conditionalFormatting sqref="BE285:BM334">
    <cfRule type="cellIs" dxfId="2775" priority="660" operator="equal">
      <formula>0</formula>
    </cfRule>
  </conditionalFormatting>
  <conditionalFormatting sqref="BN322:BN324">
    <cfRule type="cellIs" dxfId="2774" priority="659" operator="equal">
      <formula>1</formula>
    </cfRule>
  </conditionalFormatting>
  <conditionalFormatting sqref="BN285:BN329">
    <cfRule type="cellIs" dxfId="2773" priority="658" operator="lessThan">
      <formula>2.8</formula>
    </cfRule>
  </conditionalFormatting>
  <conditionalFormatting sqref="BN321">
    <cfRule type="cellIs" dxfId="2772" priority="657" operator="equal">
      <formula>1</formula>
    </cfRule>
  </conditionalFormatting>
  <conditionalFormatting sqref="BN320">
    <cfRule type="cellIs" dxfId="2771" priority="656" operator="equal">
      <formula>1</formula>
    </cfRule>
  </conditionalFormatting>
  <conditionalFormatting sqref="BN325:BN334">
    <cfRule type="cellIs" dxfId="2770" priority="655" operator="equal">
      <formula>1</formula>
    </cfRule>
  </conditionalFormatting>
  <conditionalFormatting sqref="BN325:BN334">
    <cfRule type="cellIs" dxfId="2769" priority="654" operator="lessThan">
      <formula>2.8</formula>
    </cfRule>
  </conditionalFormatting>
  <conditionalFormatting sqref="BN285:BN331">
    <cfRule type="cellIs" dxfId="2768" priority="653" operator="lessThan">
      <formula>3</formula>
    </cfRule>
  </conditionalFormatting>
  <conditionalFormatting sqref="BN285:BN334">
    <cfRule type="cellIs" dxfId="2767" priority="652" operator="equal">
      <formula>0</formula>
    </cfRule>
  </conditionalFormatting>
  <conditionalFormatting sqref="BN286:BN329">
    <cfRule type="cellIs" dxfId="2766" priority="651" operator="equal">
      <formula>0</formula>
    </cfRule>
  </conditionalFormatting>
  <conditionalFormatting sqref="BX285:BY334">
    <cfRule type="cellIs" dxfId="2765" priority="650" operator="equal">
      <formula>0</formula>
    </cfRule>
  </conditionalFormatting>
  <conditionalFormatting sqref="BW285:BW334">
    <cfRule type="cellIs" dxfId="2764" priority="648" operator="equal">
      <formula>0</formula>
    </cfRule>
  </conditionalFormatting>
  <conditionalFormatting sqref="BW285:BW334">
    <cfRule type="cellIs" dxfId="2763" priority="647" operator="equal">
      <formula>0</formula>
    </cfRule>
  </conditionalFormatting>
  <conditionalFormatting sqref="CJ285:CJ335">
    <cfRule type="cellIs" dxfId="2762" priority="646" operator="equal">
      <formula>0</formula>
    </cfRule>
  </conditionalFormatting>
  <conditionalFormatting sqref="DE335">
    <cfRule type="cellIs" dxfId="2761" priority="644" operator="equal">
      <formula>0</formula>
    </cfRule>
  </conditionalFormatting>
  <conditionalFormatting sqref="CZ335">
    <cfRule type="cellIs" dxfId="2760" priority="645" operator="equal">
      <formula>0</formula>
    </cfRule>
  </conditionalFormatting>
  <conditionalFormatting sqref="DG285:DJ334">
    <cfRule type="cellIs" dxfId="2759" priority="638" operator="equal">
      <formula>0</formula>
    </cfRule>
  </conditionalFormatting>
  <conditionalFormatting sqref="DH285:DH334">
    <cfRule type="cellIs" dxfId="2758" priority="637" operator="equal">
      <formula>0</formula>
    </cfRule>
  </conditionalFormatting>
  <conditionalFormatting sqref="DJ285:DJ334">
    <cfRule type="cellIs" dxfId="2757" priority="636" operator="equal">
      <formula>0</formula>
    </cfRule>
  </conditionalFormatting>
  <conditionalFormatting sqref="DI285:DI334">
    <cfRule type="cellIs" dxfId="2756" priority="635" operator="equal">
      <formula>0</formula>
    </cfRule>
  </conditionalFormatting>
  <conditionalFormatting sqref="P367">
    <cfRule type="cellIs" dxfId="2755" priority="627" operator="equal">
      <formula>1</formula>
    </cfRule>
  </conditionalFormatting>
  <conditionalFormatting sqref="P381:P390">
    <cfRule type="cellIs" dxfId="2754" priority="623" operator="lessThan">
      <formula>2.8</formula>
    </cfRule>
  </conditionalFormatting>
  <conditionalFormatting sqref="F341:N364 F366:N380">
    <cfRule type="cellIs" dxfId="2753" priority="620" operator="lessThan">
      <formula>2.8</formula>
    </cfRule>
  </conditionalFormatting>
  <conditionalFormatting sqref="F376:N376">
    <cfRule type="cellIs" dxfId="2752" priority="618" operator="equal">
      <formula>1</formula>
    </cfRule>
  </conditionalFormatting>
  <conditionalFormatting sqref="O376">
    <cfRule type="cellIs" dxfId="2751" priority="610" operator="equal">
      <formula>1</formula>
    </cfRule>
  </conditionalFormatting>
  <conditionalFormatting sqref="Y341:Z390">
    <cfRule type="cellIs" dxfId="2750" priority="603" operator="equal">
      <formula>0</formula>
    </cfRule>
  </conditionalFormatting>
  <conditionalFormatting sqref="AL376">
    <cfRule type="cellIs" dxfId="2749" priority="594" operator="equal">
      <formula>1</formula>
    </cfRule>
  </conditionalFormatting>
  <conditionalFormatting sqref="AB340:AK340">
    <cfRule type="cellIs" dxfId="2748" priority="577" operator="equal">
      <formula>0</formula>
    </cfRule>
  </conditionalFormatting>
  <conditionalFormatting sqref="X340:Z340">
    <cfRule type="cellIs" dxfId="2747" priority="572" operator="equal">
      <formula>0</formula>
    </cfRule>
  </conditionalFormatting>
  <conditionalFormatting sqref="AB376:AJ376">
    <cfRule type="cellIs" dxfId="2746" priority="562" operator="equal">
      <formula>1</formula>
    </cfRule>
  </conditionalFormatting>
  <conditionalFormatting sqref="AK376">
    <cfRule type="cellIs" dxfId="2745" priority="554" operator="equal">
      <formula>1</formula>
    </cfRule>
  </conditionalFormatting>
  <conditionalFormatting sqref="BO376">
    <cfRule type="cellIs" dxfId="2744" priority="541" operator="equal">
      <formula>1</formula>
    </cfRule>
  </conditionalFormatting>
  <conditionalFormatting sqref="BP341:BP390">
    <cfRule type="cellIs" dxfId="2743" priority="533" operator="equal">
      <formula>0</formula>
    </cfRule>
  </conditionalFormatting>
  <conditionalFormatting sqref="BE340:BN340">
    <cfRule type="cellIs" dxfId="2742" priority="531" operator="equal">
      <formula>0</formula>
    </cfRule>
  </conditionalFormatting>
  <conditionalFormatting sqref="BE376:BM376">
    <cfRule type="cellIs" dxfId="2741" priority="522" operator="equal">
      <formula>1</formula>
    </cfRule>
  </conditionalFormatting>
  <conditionalFormatting sqref="BN376">
    <cfRule type="cellIs" dxfId="2740" priority="514" operator="equal">
      <formula>1</formula>
    </cfRule>
  </conditionalFormatting>
  <conditionalFormatting sqref="DH341:DH390">
    <cfRule type="cellIs" dxfId="2739" priority="495" operator="equal">
      <formula>0</formula>
    </cfRule>
  </conditionalFormatting>
  <conditionalFormatting sqref="DJ341:DJ390">
    <cfRule type="cellIs" dxfId="2738" priority="494" operator="equal">
      <formula>0</formula>
    </cfRule>
  </conditionalFormatting>
  <conditionalFormatting sqref="P437:P446">
    <cfRule type="cellIs" dxfId="2737" priority="483" operator="equal">
      <formula>1</formula>
    </cfRule>
  </conditionalFormatting>
  <conditionalFormatting sqref="P423">
    <cfRule type="cellIs" dxfId="2736" priority="485" operator="equal">
      <formula>1</formula>
    </cfRule>
  </conditionalFormatting>
  <conditionalFormatting sqref="F433:N433">
    <cfRule type="cellIs" dxfId="2735" priority="477" operator="equal">
      <formula>1</formula>
    </cfRule>
  </conditionalFormatting>
  <conditionalFormatting sqref="F437:N446">
    <cfRule type="cellIs" dxfId="2734" priority="475" operator="equal">
      <formula>1</formula>
    </cfRule>
  </conditionalFormatting>
  <conditionalFormatting sqref="O433">
    <cfRule type="cellIs" dxfId="2733" priority="469" operator="equal">
      <formula>1</formula>
    </cfRule>
  </conditionalFormatting>
  <conditionalFormatting sqref="O437:O446">
    <cfRule type="cellIs" dxfId="2732" priority="467" operator="equal">
      <formula>1</formula>
    </cfRule>
  </conditionalFormatting>
  <conditionalFormatting sqref="Q397:W446">
    <cfRule type="cellIs" dxfId="2731" priority="462" operator="equal">
      <formula>0</formula>
    </cfRule>
  </conditionalFormatting>
  <conditionalFormatting sqref="AL433">
    <cfRule type="cellIs" dxfId="2730" priority="453" operator="equal">
      <formula>1</formula>
    </cfRule>
  </conditionalFormatting>
  <conditionalFormatting sqref="AL437:AL446">
    <cfRule type="cellIs" dxfId="2729" priority="451" operator="equal">
      <formula>1</formula>
    </cfRule>
  </conditionalFormatting>
  <conditionalFormatting sqref="AM397:AS446">
    <cfRule type="cellIs" dxfId="2728" priority="446" operator="equal">
      <formula>0</formula>
    </cfRule>
  </conditionalFormatting>
  <conditionalFormatting sqref="AT396:AV396">
    <cfRule type="cellIs" dxfId="2727" priority="433" operator="equal">
      <formula>0</formula>
    </cfRule>
  </conditionalFormatting>
  <conditionalFormatting sqref="AL396">
    <cfRule type="cellIs" dxfId="2726" priority="431" operator="equal">
      <formula>0</formula>
    </cfRule>
  </conditionalFormatting>
  <conditionalFormatting sqref="P396">
    <cfRule type="cellIs" dxfId="2725" priority="429" operator="equal">
      <formula>0</formula>
    </cfRule>
  </conditionalFormatting>
  <conditionalFormatting sqref="AT397:AT446">
    <cfRule type="cellIs" dxfId="2724" priority="403" operator="equal">
      <formula>0</formula>
    </cfRule>
  </conditionalFormatting>
  <conditionalFormatting sqref="AB433:AJ433">
    <cfRule type="cellIs" dxfId="2723" priority="421" operator="equal">
      <formula>1</formula>
    </cfRule>
  </conditionalFormatting>
  <conditionalFormatting sqref="AB437:AJ446">
    <cfRule type="cellIs" dxfId="2722" priority="419" operator="equal">
      <formula>1</formula>
    </cfRule>
  </conditionalFormatting>
  <conditionalFormatting sqref="AK433">
    <cfRule type="cellIs" dxfId="2721" priority="413" operator="equal">
      <formula>1</formula>
    </cfRule>
  </conditionalFormatting>
  <conditionalFormatting sqref="AK437:AK446">
    <cfRule type="cellIs" dxfId="2720" priority="411" operator="equal">
      <formula>1</formula>
    </cfRule>
  </conditionalFormatting>
  <conditionalFormatting sqref="AU397:AV446">
    <cfRule type="cellIs" dxfId="2719" priority="406" operator="equal">
      <formula>0</formula>
    </cfRule>
  </conditionalFormatting>
  <conditionalFormatting sqref="AU397:AU446">
    <cfRule type="cellIs" dxfId="2718" priority="405" operator="equal">
      <formula>0</formula>
    </cfRule>
  </conditionalFormatting>
  <conditionalFormatting sqref="AT397:AT446">
    <cfRule type="cellIs" dxfId="2717" priority="404" operator="equal">
      <formula>0</formula>
    </cfRule>
  </conditionalFormatting>
  <conditionalFormatting sqref="BW397:BW446">
    <cfRule type="cellIs" dxfId="2716" priority="363" operator="equal">
      <formula>0</formula>
    </cfRule>
  </conditionalFormatting>
  <conditionalFormatting sqref="BO433">
    <cfRule type="cellIs" dxfId="2715" priority="400" operator="equal">
      <formula>1</formula>
    </cfRule>
  </conditionalFormatting>
  <conditionalFormatting sqref="BO437:BO446">
    <cfRule type="cellIs" dxfId="2714" priority="398" operator="equal">
      <formula>1</formula>
    </cfRule>
  </conditionalFormatting>
  <conditionalFormatting sqref="BP397:BV446">
    <cfRule type="cellIs" dxfId="2713" priority="393" operator="equal">
      <formula>0</formula>
    </cfRule>
  </conditionalFormatting>
  <conditionalFormatting sqref="BW396:BY396">
    <cfRule type="cellIs" dxfId="2712" priority="387" operator="equal">
      <formula>0</formula>
    </cfRule>
  </conditionalFormatting>
  <conditionalFormatting sqref="BO396">
    <cfRule type="cellIs" dxfId="2711" priority="385" operator="equal">
      <formula>0</formula>
    </cfRule>
  </conditionalFormatting>
  <conditionalFormatting sqref="BE433:BM433">
    <cfRule type="cellIs" dxfId="2710" priority="381" operator="equal">
      <formula>1</formula>
    </cfRule>
  </conditionalFormatting>
  <conditionalFormatting sqref="BE437:BM446">
    <cfRule type="cellIs" dxfId="2709" priority="379" operator="equal">
      <formula>1</formula>
    </cfRule>
  </conditionalFormatting>
  <conditionalFormatting sqref="BN433">
    <cfRule type="cellIs" dxfId="2708" priority="373" operator="equal">
      <formula>1</formula>
    </cfRule>
  </conditionalFormatting>
  <conditionalFormatting sqref="BN437:BN446">
    <cfRule type="cellIs" dxfId="2707" priority="371" operator="equal">
      <formula>1</formula>
    </cfRule>
  </conditionalFormatting>
  <conditionalFormatting sqref="BX397:BY446">
    <cfRule type="cellIs" dxfId="2706" priority="366" operator="equal">
      <formula>0</formula>
    </cfRule>
  </conditionalFormatting>
  <conditionalFormatting sqref="BX397:BX446">
    <cfRule type="cellIs" dxfId="2705" priority="365" operator="equal">
      <formula>0</formula>
    </cfRule>
  </conditionalFormatting>
  <conditionalFormatting sqref="BW397:BW446">
    <cfRule type="cellIs" dxfId="2704" priority="364" operator="equal">
      <formula>0</formula>
    </cfRule>
  </conditionalFormatting>
  <conditionalFormatting sqref="DD397:DD446">
    <cfRule type="cellIs" dxfId="2703" priority="355" operator="equal">
      <formula>0</formula>
    </cfRule>
  </conditionalFormatting>
  <conditionalFormatting sqref="DH397:DH446">
    <cfRule type="cellIs" dxfId="2702" priority="353" operator="equal">
      <formula>0</formula>
    </cfRule>
  </conditionalFormatting>
  <conditionalFormatting sqref="DI397:DI446">
    <cfRule type="cellIs" dxfId="2701" priority="351" operator="equal">
      <formula>0</formula>
    </cfRule>
  </conditionalFormatting>
  <conditionalFormatting sqref="B453:E502">
    <cfRule type="cellIs" dxfId="2700" priority="347" operator="equal">
      <formula>0</formula>
    </cfRule>
  </conditionalFormatting>
  <conditionalFormatting sqref="P478">
    <cfRule type="cellIs" dxfId="2699" priority="345" operator="equal">
      <formula>1</formula>
    </cfRule>
  </conditionalFormatting>
  <conditionalFormatting sqref="F488:N488">
    <cfRule type="cellIs" dxfId="2698" priority="334" operator="equal">
      <formula>1</formula>
    </cfRule>
  </conditionalFormatting>
  <conditionalFormatting sqref="F493:N502">
    <cfRule type="cellIs" dxfId="2697" priority="333" operator="equal">
      <formula>1</formula>
    </cfRule>
  </conditionalFormatting>
  <conditionalFormatting sqref="O488">
    <cfRule type="cellIs" dxfId="2696" priority="326" operator="equal">
      <formula>1</formula>
    </cfRule>
  </conditionalFormatting>
  <conditionalFormatting sqref="O493:O502">
    <cfRule type="cellIs" dxfId="2695" priority="325" operator="equal">
      <formula>1</formula>
    </cfRule>
  </conditionalFormatting>
  <conditionalFormatting sqref="CZ453:CZ502">
    <cfRule type="cellIs" dxfId="2694" priority="315" operator="equal">
      <formula>0</formula>
    </cfRule>
  </conditionalFormatting>
  <conditionalFormatting sqref="AL488">
    <cfRule type="cellIs" dxfId="2693" priority="310" operator="equal">
      <formula>1</formula>
    </cfRule>
  </conditionalFormatting>
  <conditionalFormatting sqref="AL493:AL502">
    <cfRule type="cellIs" dxfId="2692" priority="309" operator="equal">
      <formula>1</formula>
    </cfRule>
  </conditionalFormatting>
  <conditionalFormatting sqref="Y453:Y502">
    <cfRule type="cellIs" dxfId="2691" priority="300" operator="equal">
      <formula>0</formula>
    </cfRule>
  </conditionalFormatting>
  <conditionalFormatting sqref="AB493:AJ502">
    <cfRule type="cellIs" dxfId="2690" priority="277" operator="equal">
      <formula>1</formula>
    </cfRule>
  </conditionalFormatting>
  <conditionalFormatting sqref="F452:O452">
    <cfRule type="cellIs" dxfId="2689" priority="296" operator="equal">
      <formula>0</formula>
    </cfRule>
  </conditionalFormatting>
  <conditionalFormatting sqref="X452:Z452">
    <cfRule type="cellIs" dxfId="2688" priority="288" operator="equal">
      <formula>0</formula>
    </cfRule>
  </conditionalFormatting>
  <conditionalFormatting sqref="P452">
    <cfRule type="cellIs" dxfId="2687" priority="287" operator="equal">
      <formula>0</formula>
    </cfRule>
  </conditionalFormatting>
  <conditionalFormatting sqref="AB488:AJ488">
    <cfRule type="cellIs" dxfId="2686" priority="278" operator="equal">
      <formula>1</formula>
    </cfRule>
  </conditionalFormatting>
  <conditionalFormatting sqref="AK488">
    <cfRule type="cellIs" dxfId="2685" priority="270" operator="equal">
      <formula>1</formula>
    </cfRule>
  </conditionalFormatting>
  <conditionalFormatting sqref="AK493:AK502">
    <cfRule type="cellIs" dxfId="2684" priority="269" operator="equal">
      <formula>1</formula>
    </cfRule>
  </conditionalFormatting>
  <conditionalFormatting sqref="BO488">
    <cfRule type="cellIs" dxfId="2683" priority="257" operator="equal">
      <formula>1</formula>
    </cfRule>
  </conditionalFormatting>
  <conditionalFormatting sqref="BO493:BO502">
    <cfRule type="cellIs" dxfId="2682" priority="256" operator="equal">
      <formula>1</formula>
    </cfRule>
  </conditionalFormatting>
  <conditionalFormatting sqref="BE488:BM488">
    <cfRule type="cellIs" dxfId="2681" priority="238" operator="equal">
      <formula>1</formula>
    </cfRule>
  </conditionalFormatting>
  <conditionalFormatting sqref="BE493:BM502">
    <cfRule type="cellIs" dxfId="2680" priority="237" operator="equal">
      <formula>1</formula>
    </cfRule>
  </conditionalFormatting>
  <conditionalFormatting sqref="BN488">
    <cfRule type="cellIs" dxfId="2679" priority="230" operator="equal">
      <formula>1</formula>
    </cfRule>
  </conditionalFormatting>
  <conditionalFormatting sqref="BN493:BN502">
    <cfRule type="cellIs" dxfId="2678" priority="229" operator="equal">
      <formula>1</formula>
    </cfRule>
  </conditionalFormatting>
  <conditionalFormatting sqref="DE503">
    <cfRule type="cellIs" dxfId="2677" priority="218" operator="equal">
      <formula>0</formula>
    </cfRule>
  </conditionalFormatting>
  <conditionalFormatting sqref="DB453:DE502">
    <cfRule type="cellIs" dxfId="2676" priority="216" operator="equal">
      <formula>0</formula>
    </cfRule>
  </conditionalFormatting>
  <conditionalFormatting sqref="DE453:DE502">
    <cfRule type="cellIs" dxfId="2675" priority="214" operator="equal">
      <formula>0</formula>
    </cfRule>
  </conditionalFormatting>
  <conditionalFormatting sqref="DD453:DD502">
    <cfRule type="cellIs" dxfId="2674" priority="213" operator="equal">
      <formula>0</formula>
    </cfRule>
  </conditionalFormatting>
  <conditionalFormatting sqref="DJ453:DJ502">
    <cfRule type="cellIs" dxfId="2673" priority="210" operator="equal">
      <formula>0</formula>
    </cfRule>
  </conditionalFormatting>
  <conditionalFormatting sqref="DI453:DI502">
    <cfRule type="cellIs" dxfId="2672" priority="209" operator="equal">
      <formula>0</formula>
    </cfRule>
  </conditionalFormatting>
  <conditionalFormatting sqref="P535">
    <cfRule type="cellIs" dxfId="2671" priority="201" operator="equal">
      <formula>1</formula>
    </cfRule>
  </conditionalFormatting>
  <conditionalFormatting sqref="P549:P558">
    <cfRule type="cellIs" dxfId="2670" priority="198" operator="equal">
      <formula>0</formula>
    </cfRule>
  </conditionalFormatting>
  <conditionalFormatting sqref="P509:P558">
    <cfRule type="cellIs" dxfId="2669" priority="204" operator="equal">
      <formula>1</formula>
    </cfRule>
  </conditionalFormatting>
  <conditionalFormatting sqref="P534">
    <cfRule type="cellIs" dxfId="2668" priority="203" operator="equal">
      <formula>1</formula>
    </cfRule>
  </conditionalFormatting>
  <conditionalFormatting sqref="P509:P558">
    <cfRule type="cellIs" dxfId="2667" priority="202" operator="equal">
      <formula>0</formula>
    </cfRule>
  </conditionalFormatting>
  <conditionalFormatting sqref="P509:P558">
    <cfRule type="cellIs" dxfId="2666" priority="200" operator="lessThan">
      <formula>2.8</formula>
    </cfRule>
  </conditionalFormatting>
  <conditionalFormatting sqref="P549:P558">
    <cfRule type="cellIs" dxfId="2665" priority="199" operator="equal">
      <formula>1</formula>
    </cfRule>
  </conditionalFormatting>
  <conditionalFormatting sqref="P549:P558">
    <cfRule type="cellIs" dxfId="2664" priority="197" operator="lessThan">
      <formula>2.8</formula>
    </cfRule>
  </conditionalFormatting>
  <conditionalFormatting sqref="P509:P558">
    <cfRule type="cellIs" dxfId="2663" priority="196" operator="equal">
      <formula>0</formula>
    </cfRule>
  </conditionalFormatting>
  <conditionalFormatting sqref="F546:N548">
    <cfRule type="cellIs" dxfId="2662" priority="195" operator="equal">
      <formula>1</formula>
    </cfRule>
  </conditionalFormatting>
  <conditionalFormatting sqref="F509:N532 F534:N548">
    <cfRule type="cellIs" dxfId="2661" priority="194" operator="lessThan">
      <formula>2.8</formula>
    </cfRule>
  </conditionalFormatting>
  <conditionalFormatting sqref="F545:N545">
    <cfRule type="cellIs" dxfId="2660" priority="193" operator="equal">
      <formula>1</formula>
    </cfRule>
  </conditionalFormatting>
  <conditionalFormatting sqref="F544:N544">
    <cfRule type="cellIs" dxfId="2659" priority="192" operator="equal">
      <formula>1</formula>
    </cfRule>
  </conditionalFormatting>
  <conditionalFormatting sqref="F549:N558">
    <cfRule type="cellIs" dxfId="2658" priority="191" operator="equal">
      <formula>1</formula>
    </cfRule>
  </conditionalFormatting>
  <conditionalFormatting sqref="F549:N558">
    <cfRule type="cellIs" dxfId="2657" priority="190" operator="lessThan">
      <formula>2.8</formula>
    </cfRule>
  </conditionalFormatting>
  <conditionalFormatting sqref="F509:N553">
    <cfRule type="cellIs" dxfId="2656" priority="189" operator="lessThan">
      <formula>3</formula>
    </cfRule>
  </conditionalFormatting>
  <conditionalFormatting sqref="F509:N558">
    <cfRule type="cellIs" dxfId="2655" priority="188" operator="equal">
      <formula>0</formula>
    </cfRule>
  </conditionalFormatting>
  <conditionalFormatting sqref="O546:O548">
    <cfRule type="cellIs" dxfId="2654" priority="187" operator="equal">
      <formula>1</formula>
    </cfRule>
  </conditionalFormatting>
  <conditionalFormatting sqref="O509:O553">
    <cfRule type="cellIs" dxfId="2653" priority="186" operator="lessThan">
      <formula>2.8</formula>
    </cfRule>
  </conditionalFormatting>
  <conditionalFormatting sqref="O545">
    <cfRule type="cellIs" dxfId="2652" priority="185" operator="equal">
      <formula>1</formula>
    </cfRule>
  </conditionalFormatting>
  <conditionalFormatting sqref="O544">
    <cfRule type="cellIs" dxfId="2651" priority="184" operator="equal">
      <formula>1</formula>
    </cfRule>
  </conditionalFormatting>
  <conditionalFormatting sqref="O549:O558">
    <cfRule type="cellIs" dxfId="2650" priority="183" operator="equal">
      <formula>1</formula>
    </cfRule>
  </conditionalFormatting>
  <conditionalFormatting sqref="O549:O558">
    <cfRule type="cellIs" dxfId="2649" priority="182" operator="lessThan">
      <formula>2.8</formula>
    </cfRule>
  </conditionalFormatting>
  <conditionalFormatting sqref="O509:O555">
    <cfRule type="cellIs" dxfId="2648" priority="181" operator="lessThan">
      <formula>3</formula>
    </cfRule>
  </conditionalFormatting>
  <conditionalFormatting sqref="O509:O558">
    <cfRule type="cellIs" dxfId="2647" priority="180" operator="equal">
      <formula>0</formula>
    </cfRule>
  </conditionalFormatting>
  <conditionalFormatting sqref="O510:O553">
    <cfRule type="cellIs" dxfId="2646" priority="179" operator="equal">
      <formula>0</formula>
    </cfRule>
  </conditionalFormatting>
  <conditionalFormatting sqref="Q509:W558">
    <cfRule type="cellIs" dxfId="2645" priority="178" operator="equal">
      <formula>0</formula>
    </cfRule>
  </conditionalFormatting>
  <conditionalFormatting sqref="Y509:Z558">
    <cfRule type="cellIs" dxfId="2644" priority="177" operator="equal">
      <formula>0</formula>
    </cfRule>
  </conditionalFormatting>
  <conditionalFormatting sqref="CB559 CA509:CB558">
    <cfRule type="cellIs" dxfId="2643" priority="176" operator="equal">
      <formula>0</formula>
    </cfRule>
  </conditionalFormatting>
  <conditionalFormatting sqref="CW509:CZ558">
    <cfRule type="cellIs" dxfId="2642" priority="175" operator="equal">
      <formula>0</formula>
    </cfRule>
  </conditionalFormatting>
  <conditionalFormatting sqref="CX509:CX558">
    <cfRule type="cellIs" dxfId="2641" priority="174" operator="equal">
      <formula>0</formula>
    </cfRule>
  </conditionalFormatting>
  <conditionalFormatting sqref="CZ509:CZ558">
    <cfRule type="cellIs" dxfId="2640" priority="173" operator="equal">
      <formula>0</formula>
    </cfRule>
  </conditionalFormatting>
  <conditionalFormatting sqref="CP509:CU558">
    <cfRule type="cellIs" dxfId="2639" priority="172" operator="equal">
      <formula>0</formula>
    </cfRule>
  </conditionalFormatting>
  <conditionalFormatting sqref="AL546:AL548">
    <cfRule type="cellIs" dxfId="2638" priority="171" operator="equal">
      <formula>1</formula>
    </cfRule>
  </conditionalFormatting>
  <conditionalFormatting sqref="AL509:AL553">
    <cfRule type="cellIs" dxfId="2637" priority="170" operator="lessThan">
      <formula>2.8</formula>
    </cfRule>
  </conditionalFormatting>
  <conditionalFormatting sqref="AL545">
    <cfRule type="cellIs" dxfId="2636" priority="169" operator="equal">
      <formula>1</formula>
    </cfRule>
  </conditionalFormatting>
  <conditionalFormatting sqref="AL544">
    <cfRule type="cellIs" dxfId="2635" priority="168" operator="equal">
      <formula>1</formula>
    </cfRule>
  </conditionalFormatting>
  <conditionalFormatting sqref="AL549:AL558">
    <cfRule type="cellIs" dxfId="2634" priority="167" operator="equal">
      <formula>1</formula>
    </cfRule>
  </conditionalFormatting>
  <conditionalFormatting sqref="AL549:AL558">
    <cfRule type="cellIs" dxfId="2633" priority="166" operator="lessThan">
      <formula>2.8</formula>
    </cfRule>
  </conditionalFormatting>
  <conditionalFormatting sqref="AL509:AL555">
    <cfRule type="cellIs" dxfId="2632" priority="165" operator="lessThan">
      <formula>3</formula>
    </cfRule>
  </conditionalFormatting>
  <conditionalFormatting sqref="AL509:AL558">
    <cfRule type="cellIs" dxfId="2631" priority="164" operator="equal">
      <formula>0</formula>
    </cfRule>
  </conditionalFormatting>
  <conditionalFormatting sqref="AL510:AL553">
    <cfRule type="cellIs" dxfId="2630" priority="163" operator="equal">
      <formula>0</formula>
    </cfRule>
  </conditionalFormatting>
  <conditionalFormatting sqref="AM509:AS558">
    <cfRule type="cellIs" dxfId="2629" priority="162" operator="equal">
      <formula>0</formula>
    </cfRule>
  </conditionalFormatting>
  <conditionalFormatting sqref="AX509:BC558">
    <cfRule type="cellIs" dxfId="2628" priority="161" operator="equal">
      <formula>0</formula>
    </cfRule>
  </conditionalFormatting>
  <conditionalFormatting sqref="CE559">
    <cfRule type="cellIs" dxfId="2627" priority="160" operator="equal">
      <formula>0</formula>
    </cfRule>
  </conditionalFormatting>
  <conditionalFormatting sqref="AM509:AM558">
    <cfRule type="cellIs" dxfId="2626" priority="159" operator="equal">
      <formula>0</formula>
    </cfRule>
  </conditionalFormatting>
  <conditionalFormatting sqref="AB544:AJ544">
    <cfRule type="cellIs" dxfId="2625" priority="136" operator="equal">
      <formula>1</formula>
    </cfRule>
  </conditionalFormatting>
  <conditionalFormatting sqref="AB549:AJ558">
    <cfRule type="cellIs" dxfId="2624" priority="135" operator="equal">
      <formula>1</formula>
    </cfRule>
  </conditionalFormatting>
  <conditionalFormatting sqref="Y509:Y558">
    <cfRule type="cellIs" dxfId="2623" priority="158" operator="equal">
      <formula>0</formula>
    </cfRule>
  </conditionalFormatting>
  <conditionalFormatting sqref="CU509:CU558">
    <cfRule type="cellIs" dxfId="2622" priority="157" operator="equal">
      <formula>0</formula>
    </cfRule>
  </conditionalFormatting>
  <conditionalFormatting sqref="CE509:CE558">
    <cfRule type="cellIs" dxfId="2621" priority="156" operator="equal">
      <formula>0</formula>
    </cfRule>
  </conditionalFormatting>
  <conditionalFormatting sqref="AX508:BC508">
    <cfRule type="cellIs" dxfId="2620" priority="155" operator="equal">
      <formula>0</formula>
    </cfRule>
  </conditionalFormatting>
  <conditionalFormatting sqref="F508:O508">
    <cfRule type="cellIs" dxfId="2619" priority="154" operator="equal">
      <formula>0</formula>
    </cfRule>
  </conditionalFormatting>
  <conditionalFormatting sqref="Q508:W508">
    <cfRule type="cellIs" dxfId="2618" priority="152" operator="equal">
      <formula>0</formula>
    </cfRule>
    <cfRule type="cellIs" dxfId="2617" priority="153" operator="equal">
      <formula>0</formula>
    </cfRule>
  </conditionalFormatting>
  <conditionalFormatting sqref="AB508:AK508">
    <cfRule type="cellIs" dxfId="2616" priority="151" operator="equal">
      <formula>0</formula>
    </cfRule>
  </conditionalFormatting>
  <conditionalFormatting sqref="AM508:AS508">
    <cfRule type="cellIs" dxfId="2615" priority="148" operator="equal">
      <formula>0</formula>
    </cfRule>
    <cfRule type="cellIs" dxfId="2614" priority="150" operator="equal">
      <formula>0</formula>
    </cfRule>
  </conditionalFormatting>
  <conditionalFormatting sqref="AT508:AV508">
    <cfRule type="cellIs" dxfId="2613" priority="149" operator="equal">
      <formula>0</formula>
    </cfRule>
  </conditionalFormatting>
  <conditionalFormatting sqref="AL508">
    <cfRule type="cellIs" dxfId="2612" priority="147" operator="equal">
      <formula>0</formula>
    </cfRule>
  </conditionalFormatting>
  <conditionalFormatting sqref="X508:Z508">
    <cfRule type="cellIs" dxfId="2611" priority="146" operator="equal">
      <formula>0</formula>
    </cfRule>
  </conditionalFormatting>
  <conditionalFormatting sqref="P508">
    <cfRule type="cellIs" dxfId="2610" priority="145" operator="equal">
      <formula>0</formula>
    </cfRule>
  </conditionalFormatting>
  <conditionalFormatting sqref="CD509:CD558">
    <cfRule type="cellIs" dxfId="2609" priority="144" operator="equal">
      <formula>0</formula>
    </cfRule>
  </conditionalFormatting>
  <conditionalFormatting sqref="CY509:CY558">
    <cfRule type="cellIs" dxfId="2608" priority="143" operator="equal">
      <formula>0</formula>
    </cfRule>
  </conditionalFormatting>
  <conditionalFormatting sqref="CL509:CN558">
    <cfRule type="cellIs" dxfId="2607" priority="142" operator="equal">
      <formula>0</formula>
    </cfRule>
  </conditionalFormatting>
  <conditionalFormatting sqref="AU509:AU558">
    <cfRule type="cellIs" dxfId="2606" priority="121" operator="equal">
      <formula>0</formula>
    </cfRule>
  </conditionalFormatting>
  <conditionalFormatting sqref="X509:X558">
    <cfRule type="cellIs" dxfId="2605" priority="141" operator="equal">
      <formula>0</formula>
    </cfRule>
  </conditionalFormatting>
  <conditionalFormatting sqref="X509:X558">
    <cfRule type="cellIs" dxfId="2604" priority="140" operator="equal">
      <formula>0</formula>
    </cfRule>
  </conditionalFormatting>
  <conditionalFormatting sqref="AB546:AJ548">
    <cfRule type="cellIs" dxfId="2603" priority="139" operator="equal">
      <formula>1</formula>
    </cfRule>
  </conditionalFormatting>
  <conditionalFormatting sqref="AB509:AJ532 AB534:AJ548">
    <cfRule type="cellIs" dxfId="2602" priority="138" operator="lessThan">
      <formula>2.8</formula>
    </cfRule>
  </conditionalFormatting>
  <conditionalFormatting sqref="AB545:AJ545">
    <cfRule type="cellIs" dxfId="2601" priority="137" operator="equal">
      <formula>1</formula>
    </cfRule>
  </conditionalFormatting>
  <conditionalFormatting sqref="AB549:AJ558">
    <cfRule type="cellIs" dxfId="2600" priority="134" operator="lessThan">
      <formula>2.8</formula>
    </cfRule>
  </conditionalFormatting>
  <conditionalFormatting sqref="AB509:AJ553">
    <cfRule type="cellIs" dxfId="2599" priority="133" operator="lessThan">
      <formula>3</formula>
    </cfRule>
  </conditionalFormatting>
  <conditionalFormatting sqref="AB509:AJ558">
    <cfRule type="cellIs" dxfId="2598" priority="132" operator="equal">
      <formula>0</formula>
    </cfRule>
  </conditionalFormatting>
  <conditionalFormatting sqref="AK546:AK548">
    <cfRule type="cellIs" dxfId="2597" priority="131" operator="equal">
      <formula>1</formula>
    </cfRule>
  </conditionalFormatting>
  <conditionalFormatting sqref="AK509:AK553">
    <cfRule type="cellIs" dxfId="2596" priority="130" operator="lessThan">
      <formula>2.8</formula>
    </cfRule>
  </conditionalFormatting>
  <conditionalFormatting sqref="AK545">
    <cfRule type="cellIs" dxfId="2595" priority="129" operator="equal">
      <formula>1</formula>
    </cfRule>
  </conditionalFormatting>
  <conditionalFormatting sqref="AK544">
    <cfRule type="cellIs" dxfId="2594" priority="128" operator="equal">
      <formula>1</formula>
    </cfRule>
  </conditionalFormatting>
  <conditionalFormatting sqref="AK549:AK558">
    <cfRule type="cellIs" dxfId="2593" priority="127" operator="equal">
      <formula>1</formula>
    </cfRule>
  </conditionalFormatting>
  <conditionalFormatting sqref="AK549:AK558">
    <cfRule type="cellIs" dxfId="2592" priority="126" operator="lessThan">
      <formula>2.8</formula>
    </cfRule>
  </conditionalFormatting>
  <conditionalFormatting sqref="AK509:AK555">
    <cfRule type="cellIs" dxfId="2591" priority="125" operator="lessThan">
      <formula>3</formula>
    </cfRule>
  </conditionalFormatting>
  <conditionalFormatting sqref="AK509:AK558">
    <cfRule type="cellIs" dxfId="2590" priority="124" operator="equal">
      <formula>0</formula>
    </cfRule>
  </conditionalFormatting>
  <conditionalFormatting sqref="AK510:AK553">
    <cfRule type="cellIs" dxfId="2589" priority="123" operator="equal">
      <formula>0</formula>
    </cfRule>
  </conditionalFormatting>
  <conditionalFormatting sqref="AU509:AV558">
    <cfRule type="cellIs" dxfId="2588" priority="122" operator="equal">
      <formula>0</formula>
    </cfRule>
  </conditionalFormatting>
  <conditionalFormatting sqref="BX509:BX558">
    <cfRule type="cellIs" dxfId="2587" priority="81" operator="equal">
      <formula>0</formula>
    </cfRule>
  </conditionalFormatting>
  <conditionalFormatting sqref="AT509:AT558">
    <cfRule type="cellIs" dxfId="2586" priority="120" operator="equal">
      <formula>0</formula>
    </cfRule>
  </conditionalFormatting>
  <conditionalFormatting sqref="AT509:AT558">
    <cfRule type="cellIs" dxfId="2585" priority="119" operator="equal">
      <formula>0</formula>
    </cfRule>
  </conditionalFormatting>
  <conditionalFormatting sqref="BO546:BO548">
    <cfRule type="cellIs" dxfId="2584" priority="118" operator="equal">
      <formula>1</formula>
    </cfRule>
  </conditionalFormatting>
  <conditionalFormatting sqref="BO509:BO553">
    <cfRule type="cellIs" dxfId="2583" priority="117" operator="lessThan">
      <formula>2.8</formula>
    </cfRule>
  </conditionalFormatting>
  <conditionalFormatting sqref="BO545">
    <cfRule type="cellIs" dxfId="2582" priority="116" operator="equal">
      <formula>1</formula>
    </cfRule>
  </conditionalFormatting>
  <conditionalFormatting sqref="BO544">
    <cfRule type="cellIs" dxfId="2581" priority="115" operator="equal">
      <formula>1</formula>
    </cfRule>
  </conditionalFormatting>
  <conditionalFormatting sqref="BO549:BO558">
    <cfRule type="cellIs" dxfId="2580" priority="114" operator="equal">
      <formula>1</formula>
    </cfRule>
  </conditionalFormatting>
  <conditionalFormatting sqref="BO549:BO558">
    <cfRule type="cellIs" dxfId="2579" priority="113" operator="lessThan">
      <formula>2.8</formula>
    </cfRule>
  </conditionalFormatting>
  <conditionalFormatting sqref="BO509:BO555">
    <cfRule type="cellIs" dxfId="2578" priority="112" operator="lessThan">
      <formula>3</formula>
    </cfRule>
  </conditionalFormatting>
  <conditionalFormatting sqref="BO509:BO558">
    <cfRule type="cellIs" dxfId="2577" priority="111" operator="equal">
      <formula>0</formula>
    </cfRule>
  </conditionalFormatting>
  <conditionalFormatting sqref="BO510:BO553">
    <cfRule type="cellIs" dxfId="2576" priority="110" operator="equal">
      <formula>0</formula>
    </cfRule>
  </conditionalFormatting>
  <conditionalFormatting sqref="BP509:BV558">
    <cfRule type="cellIs" dxfId="2575" priority="109" operator="equal">
      <formula>0</formula>
    </cfRule>
  </conditionalFormatting>
  <conditionalFormatting sqref="CH559">
    <cfRule type="cellIs" dxfId="2574" priority="108" operator="equal">
      <formula>0</formula>
    </cfRule>
  </conditionalFormatting>
  <conditionalFormatting sqref="BP509:BP558">
    <cfRule type="cellIs" dxfId="2573" priority="107" operator="equal">
      <formula>0</formula>
    </cfRule>
  </conditionalFormatting>
  <conditionalFormatting sqref="CH509:CH558">
    <cfRule type="cellIs" dxfId="2572" priority="106" operator="equal">
      <formula>0</formula>
    </cfRule>
  </conditionalFormatting>
  <conditionalFormatting sqref="BE508:BN508">
    <cfRule type="cellIs" dxfId="2571" priority="105" operator="equal">
      <formula>0</formula>
    </cfRule>
  </conditionalFormatting>
  <conditionalFormatting sqref="BP508:BV508">
    <cfRule type="cellIs" dxfId="2570" priority="102" operator="equal">
      <formula>0</formula>
    </cfRule>
    <cfRule type="cellIs" dxfId="2569" priority="104" operator="equal">
      <formula>0</formula>
    </cfRule>
  </conditionalFormatting>
  <conditionalFormatting sqref="BW508:BY508">
    <cfRule type="cellIs" dxfId="2568" priority="103" operator="equal">
      <formula>0</formula>
    </cfRule>
  </conditionalFormatting>
  <conditionalFormatting sqref="BO508">
    <cfRule type="cellIs" dxfId="2567" priority="101" operator="equal">
      <formula>0</formula>
    </cfRule>
  </conditionalFormatting>
  <conditionalFormatting sqref="CG509:CG558">
    <cfRule type="cellIs" dxfId="2566" priority="100" operator="equal">
      <formula>0</formula>
    </cfRule>
  </conditionalFormatting>
  <conditionalFormatting sqref="BE546:BM548">
    <cfRule type="cellIs" dxfId="2565" priority="99" operator="equal">
      <formula>1</formula>
    </cfRule>
  </conditionalFormatting>
  <conditionalFormatting sqref="BE509:BM532 BE534:BM548">
    <cfRule type="cellIs" dxfId="2564" priority="98" operator="lessThan">
      <formula>2.8</formula>
    </cfRule>
  </conditionalFormatting>
  <conditionalFormatting sqref="BE545:BM545">
    <cfRule type="cellIs" dxfId="2563" priority="97" operator="equal">
      <formula>1</formula>
    </cfRule>
  </conditionalFormatting>
  <conditionalFormatting sqref="BE544:BM544">
    <cfRule type="cellIs" dxfId="2562" priority="96" operator="equal">
      <formula>1</formula>
    </cfRule>
  </conditionalFormatting>
  <conditionalFormatting sqref="BE549:BM558">
    <cfRule type="cellIs" dxfId="2561" priority="95" operator="equal">
      <formula>1</formula>
    </cfRule>
  </conditionalFormatting>
  <conditionalFormatting sqref="BE549:BM558">
    <cfRule type="cellIs" dxfId="2560" priority="94" operator="lessThan">
      <formula>2.8</formula>
    </cfRule>
  </conditionalFormatting>
  <conditionalFormatting sqref="BE509:BM553">
    <cfRule type="cellIs" dxfId="2559" priority="93" operator="lessThan">
      <formula>3</formula>
    </cfRule>
  </conditionalFormatting>
  <conditionalFormatting sqref="BE509:BM558">
    <cfRule type="cellIs" dxfId="2558" priority="92" operator="equal">
      <formula>0</formula>
    </cfRule>
  </conditionalFormatting>
  <conditionalFormatting sqref="BN546:BN548">
    <cfRule type="cellIs" dxfId="2557" priority="91" operator="equal">
      <formula>1</formula>
    </cfRule>
  </conditionalFormatting>
  <conditionalFormatting sqref="BN509:BN553">
    <cfRule type="cellIs" dxfId="2556" priority="90" operator="lessThan">
      <formula>2.8</formula>
    </cfRule>
  </conditionalFormatting>
  <conditionalFormatting sqref="BN545">
    <cfRule type="cellIs" dxfId="2555" priority="89" operator="equal">
      <formula>1</formula>
    </cfRule>
  </conditionalFormatting>
  <conditionalFormatting sqref="BN544">
    <cfRule type="cellIs" dxfId="2554" priority="88" operator="equal">
      <formula>1</formula>
    </cfRule>
  </conditionalFormatting>
  <conditionalFormatting sqref="BN549:BN558">
    <cfRule type="cellIs" dxfId="2553" priority="87" operator="equal">
      <formula>1</formula>
    </cfRule>
  </conditionalFormatting>
  <conditionalFormatting sqref="BN549:BN558">
    <cfRule type="cellIs" dxfId="2552" priority="86" operator="lessThan">
      <formula>2.8</formula>
    </cfRule>
  </conditionalFormatting>
  <conditionalFormatting sqref="BN509:BN555">
    <cfRule type="cellIs" dxfId="2551" priority="85" operator="lessThan">
      <formula>3</formula>
    </cfRule>
  </conditionalFormatting>
  <conditionalFormatting sqref="BN509:BN558">
    <cfRule type="cellIs" dxfId="2550" priority="84" operator="equal">
      <formula>0</formula>
    </cfRule>
  </conditionalFormatting>
  <conditionalFormatting sqref="BN510:BN553">
    <cfRule type="cellIs" dxfId="2549" priority="83" operator="equal">
      <formula>0</formula>
    </cfRule>
  </conditionalFormatting>
  <conditionalFormatting sqref="BX509:BY558">
    <cfRule type="cellIs" dxfId="2548" priority="82" operator="equal">
      <formula>0</formula>
    </cfRule>
  </conditionalFormatting>
  <conditionalFormatting sqref="BW509:BW558">
    <cfRule type="cellIs" dxfId="2547" priority="80" operator="equal">
      <formula>0</formula>
    </cfRule>
  </conditionalFormatting>
  <conditionalFormatting sqref="BW509:BW558">
    <cfRule type="cellIs" dxfId="2546" priority="79" operator="equal">
      <formula>0</formula>
    </cfRule>
  </conditionalFormatting>
  <conditionalFormatting sqref="CJ509:CJ559">
    <cfRule type="cellIs" dxfId="2545" priority="78" operator="equal">
      <formula>0</formula>
    </cfRule>
  </conditionalFormatting>
  <conditionalFormatting sqref="CZ559">
    <cfRule type="cellIs" dxfId="2544" priority="77" operator="equal">
      <formula>0</formula>
    </cfRule>
  </conditionalFormatting>
  <conditionalFormatting sqref="DE559">
    <cfRule type="cellIs" dxfId="2543" priority="76" operator="equal">
      <formula>0</formula>
    </cfRule>
  </conditionalFormatting>
  <conditionalFormatting sqref="DL509:DO558">
    <cfRule type="cellIs" dxfId="2542" priority="75" operator="equal">
      <formula>0</formula>
    </cfRule>
  </conditionalFormatting>
  <conditionalFormatting sqref="DB509:DE558">
    <cfRule type="cellIs" dxfId="2541" priority="74" operator="equal">
      <formula>0</formula>
    </cfRule>
  </conditionalFormatting>
  <conditionalFormatting sqref="DC509:DC558">
    <cfRule type="cellIs" dxfId="2540" priority="73" operator="equal">
      <formula>0</formula>
    </cfRule>
  </conditionalFormatting>
  <conditionalFormatting sqref="DE509:DE558">
    <cfRule type="cellIs" dxfId="2539" priority="72" operator="equal">
      <formula>0</formula>
    </cfRule>
  </conditionalFormatting>
  <conditionalFormatting sqref="DD509:DD558">
    <cfRule type="cellIs" dxfId="2538" priority="71" operator="equal">
      <formula>0</formula>
    </cfRule>
  </conditionalFormatting>
  <conditionalFormatting sqref="DG509:DJ558">
    <cfRule type="cellIs" dxfId="2537" priority="70" operator="equal">
      <formula>0</formula>
    </cfRule>
  </conditionalFormatting>
  <conditionalFormatting sqref="DH509:DH558">
    <cfRule type="cellIs" dxfId="2536" priority="69" operator="equal">
      <formula>0</formula>
    </cfRule>
  </conditionalFormatting>
  <conditionalFormatting sqref="DJ509:DJ558">
    <cfRule type="cellIs" dxfId="2535" priority="68" operator="equal">
      <formula>0</formula>
    </cfRule>
  </conditionalFormatting>
  <conditionalFormatting sqref="DI509:DI558">
    <cfRule type="cellIs" dxfId="2534" priority="67" operator="equal">
      <formula>0</formula>
    </cfRule>
  </conditionalFormatting>
  <conditionalFormatting sqref="DJ559">
    <cfRule type="cellIs" dxfId="2533" priority="66" operator="equal">
      <formula>0</formula>
    </cfRule>
  </conditionalFormatting>
  <conditionalFormatting sqref="CA5:CA54 CG5:CG54">
    <cfRule type="cellIs" dxfId="2532" priority="60" operator="equal">
      <formula>0</formula>
    </cfRule>
    <cfRule type="cellIs" dxfId="2531" priority="61" operator="lessThan">
      <formula>2.96</formula>
    </cfRule>
  </conditionalFormatting>
  <conditionalFormatting sqref="CP229:CT278">
    <cfRule type="cellIs" dxfId="2530" priority="59" operator="equal">
      <formula>0</formula>
    </cfRule>
  </conditionalFormatting>
  <conditionalFormatting sqref="CP62:CT98">
    <cfRule type="cellIs" dxfId="2529" priority="56" operator="equal">
      <formula>0</formula>
    </cfRule>
  </conditionalFormatting>
  <conditionalFormatting sqref="CP118:CT157">
    <cfRule type="cellIs" dxfId="2528" priority="55" operator="equal">
      <formula>0</formula>
    </cfRule>
  </conditionalFormatting>
  <conditionalFormatting sqref="CP174:CT213">
    <cfRule type="cellIs" dxfId="2527" priority="54" operator="equal">
      <formula>0</formula>
    </cfRule>
  </conditionalFormatting>
  <conditionalFormatting sqref="BE36">
    <cfRule type="cellIs" dxfId="2526" priority="53" operator="lessThan">
      <formula>2.8</formula>
    </cfRule>
  </conditionalFormatting>
  <conditionalFormatting sqref="BE36">
    <cfRule type="cellIs" dxfId="2525" priority="52" operator="lessThan">
      <formula>3</formula>
    </cfRule>
  </conditionalFormatting>
  <conditionalFormatting sqref="BE36">
    <cfRule type="cellIs" dxfId="2524" priority="51" operator="equal">
      <formula>0</formula>
    </cfRule>
  </conditionalFormatting>
  <conditionalFormatting sqref="BE28">
    <cfRule type="cellIs" dxfId="2523" priority="50" operator="lessThan">
      <formula>2.8</formula>
    </cfRule>
  </conditionalFormatting>
  <conditionalFormatting sqref="BE28">
    <cfRule type="cellIs" dxfId="2522" priority="49" operator="lessThan">
      <formula>3</formula>
    </cfRule>
  </conditionalFormatting>
  <conditionalFormatting sqref="BE28">
    <cfRule type="cellIs" dxfId="2521" priority="48" operator="equal">
      <formula>0</formula>
    </cfRule>
  </conditionalFormatting>
  <conditionalFormatting sqref="BE8">
    <cfRule type="cellIs" dxfId="2520" priority="47" operator="lessThan">
      <formula>2.8</formula>
    </cfRule>
  </conditionalFormatting>
  <conditionalFormatting sqref="BE8">
    <cfRule type="cellIs" dxfId="2519" priority="46" operator="lessThan">
      <formula>3</formula>
    </cfRule>
  </conditionalFormatting>
  <conditionalFormatting sqref="BE8">
    <cfRule type="cellIs" dxfId="2518" priority="45" operator="equal">
      <formula>0</formula>
    </cfRule>
  </conditionalFormatting>
  <conditionalFormatting sqref="AB37">
    <cfRule type="cellIs" dxfId="2517" priority="44" operator="lessThan">
      <formula>2.8</formula>
    </cfRule>
  </conditionalFormatting>
  <conditionalFormatting sqref="AB37">
    <cfRule type="cellIs" dxfId="2516" priority="43" operator="lessThan">
      <formula>3</formula>
    </cfRule>
  </conditionalFormatting>
  <conditionalFormatting sqref="AB37">
    <cfRule type="cellIs" dxfId="2515" priority="42" operator="equal">
      <formula>0</formula>
    </cfRule>
  </conditionalFormatting>
  <conditionalFormatting sqref="BE26">
    <cfRule type="cellIs" dxfId="2514" priority="41" operator="lessThan">
      <formula>2.8</formula>
    </cfRule>
  </conditionalFormatting>
  <conditionalFormatting sqref="BE26">
    <cfRule type="cellIs" dxfId="2513" priority="40" operator="lessThan">
      <formula>3</formula>
    </cfRule>
  </conditionalFormatting>
  <conditionalFormatting sqref="BE26">
    <cfRule type="cellIs" dxfId="2512" priority="39" operator="equal">
      <formula>0</formula>
    </cfRule>
  </conditionalFormatting>
  <conditionalFormatting sqref="CL61:CN61">
    <cfRule type="cellIs" dxfId="2511" priority="38" operator="equal">
      <formula>0</formula>
    </cfRule>
  </conditionalFormatting>
  <conditionalFormatting sqref="CL117:CN117">
    <cfRule type="cellIs" dxfId="2510" priority="37" operator="equal">
      <formula>0</formula>
    </cfRule>
  </conditionalFormatting>
  <conditionalFormatting sqref="CL173:CN173">
    <cfRule type="cellIs" dxfId="2509" priority="36" operator="equal">
      <formula>0</formula>
    </cfRule>
  </conditionalFormatting>
  <conditionalFormatting sqref="CL229:CN229">
    <cfRule type="cellIs" dxfId="2508" priority="35" operator="equal">
      <formula>0</formula>
    </cfRule>
  </conditionalFormatting>
  <conditionalFormatting sqref="B45:E54 DR61:EE111 DR5:EE55">
    <cfRule type="cellIs" dxfId="2507" priority="1483" operator="equal">
      <formula>0</formula>
    </cfRule>
  </conditionalFormatting>
  <conditionalFormatting sqref="P31">
    <cfRule type="cellIs" dxfId="2506" priority="1479" operator="equal">
      <formula>1</formula>
    </cfRule>
  </conditionalFormatting>
  <conditionalFormatting sqref="P45:P54">
    <cfRule type="cellIs" dxfId="2505" priority="1476" operator="equal">
      <formula>0</formula>
    </cfRule>
  </conditionalFormatting>
  <conditionalFormatting sqref="P5:P54">
    <cfRule type="cellIs" dxfId="2504" priority="1482" operator="equal">
      <formula>1</formula>
    </cfRule>
  </conditionalFormatting>
  <conditionalFormatting sqref="P30">
    <cfRule type="cellIs" dxfId="2503" priority="1481" operator="equal">
      <formula>1</formula>
    </cfRule>
  </conditionalFormatting>
  <conditionalFormatting sqref="P5:P54">
    <cfRule type="cellIs" dxfId="2502" priority="1480" operator="equal">
      <formula>0</formula>
    </cfRule>
  </conditionalFormatting>
  <conditionalFormatting sqref="P5:P54">
    <cfRule type="cellIs" dxfId="2501" priority="1478" operator="lessThan">
      <formula>2.8</formula>
    </cfRule>
  </conditionalFormatting>
  <conditionalFormatting sqref="P45:P54">
    <cfRule type="cellIs" dxfId="2500" priority="1477" operator="equal">
      <formula>1</formula>
    </cfRule>
  </conditionalFormatting>
  <conditionalFormatting sqref="P45:P54">
    <cfRule type="cellIs" dxfId="2499" priority="1475" operator="lessThan">
      <formula>2.8</formula>
    </cfRule>
  </conditionalFormatting>
  <conditionalFormatting sqref="P5:P54">
    <cfRule type="cellIs" dxfId="2498" priority="1474" operator="equal">
      <formula>0</formula>
    </cfRule>
  </conditionalFormatting>
  <conditionalFormatting sqref="F42:N44">
    <cfRule type="cellIs" dxfId="2497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2496" priority="1472" operator="lessThan">
      <formula>2.8</formula>
    </cfRule>
  </conditionalFormatting>
  <conditionalFormatting sqref="F41:N41">
    <cfRule type="cellIs" dxfId="2495" priority="1471" operator="equal">
      <formula>1</formula>
    </cfRule>
  </conditionalFormatting>
  <conditionalFormatting sqref="F40:N40">
    <cfRule type="cellIs" dxfId="2494" priority="1470" operator="equal">
      <formula>1</formula>
    </cfRule>
  </conditionalFormatting>
  <conditionalFormatting sqref="F45:N54">
    <cfRule type="cellIs" dxfId="2493" priority="1469" operator="equal">
      <formula>1</formula>
    </cfRule>
  </conditionalFormatting>
  <conditionalFormatting sqref="F45:N54">
    <cfRule type="cellIs" dxfId="2492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2491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2490" priority="1466" operator="equal">
      <formula>0</formula>
    </cfRule>
  </conditionalFormatting>
  <conditionalFormatting sqref="O42:O44">
    <cfRule type="cellIs" dxfId="2489" priority="1465" operator="equal">
      <formula>1</formula>
    </cfRule>
  </conditionalFormatting>
  <conditionalFormatting sqref="O5:O49">
    <cfRule type="cellIs" dxfId="2488" priority="1464" operator="lessThan">
      <formula>2.8</formula>
    </cfRule>
  </conditionalFormatting>
  <conditionalFormatting sqref="O41">
    <cfRule type="cellIs" dxfId="2487" priority="1463" operator="equal">
      <formula>1</formula>
    </cfRule>
  </conditionalFormatting>
  <conditionalFormatting sqref="O40">
    <cfRule type="cellIs" dxfId="2486" priority="1462" operator="equal">
      <formula>1</formula>
    </cfRule>
  </conditionalFormatting>
  <conditionalFormatting sqref="O45:O54">
    <cfRule type="cellIs" dxfId="2485" priority="1461" operator="equal">
      <formula>1</formula>
    </cfRule>
  </conditionalFormatting>
  <conditionalFormatting sqref="O45:O54">
    <cfRule type="cellIs" dxfId="2484" priority="1460" operator="lessThan">
      <formula>2.8</formula>
    </cfRule>
  </conditionalFormatting>
  <conditionalFormatting sqref="O5:O51">
    <cfRule type="cellIs" dxfId="2483" priority="1459" operator="lessThan">
      <formula>3</formula>
    </cfRule>
  </conditionalFormatting>
  <conditionalFormatting sqref="O5:O54">
    <cfRule type="cellIs" dxfId="2482" priority="1458" operator="equal">
      <formula>0</formula>
    </cfRule>
  </conditionalFormatting>
  <conditionalFormatting sqref="O6:O49">
    <cfRule type="cellIs" dxfId="2481" priority="1457" operator="equal">
      <formula>0</formula>
    </cfRule>
  </conditionalFormatting>
  <conditionalFormatting sqref="Q5:W54">
    <cfRule type="cellIs" dxfId="2480" priority="64" operator="lessThan">
      <formula>3</formula>
    </cfRule>
    <cfRule type="cellIs" dxfId="2479" priority="1456" operator="equal">
      <formula>0</formula>
    </cfRule>
  </conditionalFormatting>
  <conditionalFormatting sqref="Y5:Z54">
    <cfRule type="cellIs" dxfId="2478" priority="1455" operator="equal">
      <formula>0</formula>
    </cfRule>
  </conditionalFormatting>
  <conditionalFormatting sqref="CB55 CA5:CB54">
    <cfRule type="cellIs" dxfId="2477" priority="1454" operator="equal">
      <formula>0</formula>
    </cfRule>
  </conditionalFormatting>
  <conditionalFormatting sqref="CW5:CZ54">
    <cfRule type="cellIs" dxfId="2476" priority="1453" operator="equal">
      <formula>0</formula>
    </cfRule>
  </conditionalFormatting>
  <conditionalFormatting sqref="DL5:DO54">
    <cfRule type="cellIs" dxfId="2475" priority="1452" operator="equal">
      <formula>0</formula>
    </cfRule>
  </conditionalFormatting>
  <conditionalFormatting sqref="CX5:CX54">
    <cfRule type="cellIs" dxfId="2474" priority="1451" operator="equal">
      <formula>0</formula>
    </cfRule>
  </conditionalFormatting>
  <conditionalFormatting sqref="CZ5:CZ54">
    <cfRule type="cellIs" dxfId="2473" priority="1450" operator="equal">
      <formula>0</formula>
    </cfRule>
  </conditionalFormatting>
  <conditionalFormatting sqref="CP5:CU54">
    <cfRule type="cellIs" dxfId="2472" priority="1449" operator="equal">
      <formula>0</formula>
    </cfRule>
  </conditionalFormatting>
  <conditionalFormatting sqref="CZ55">
    <cfRule type="cellIs" dxfId="2471" priority="1448" operator="equal">
      <formula>0</formula>
    </cfRule>
  </conditionalFormatting>
  <conditionalFormatting sqref="AL42:AL44">
    <cfRule type="cellIs" dxfId="2470" priority="1447" operator="equal">
      <formula>1</formula>
    </cfRule>
  </conditionalFormatting>
  <conditionalFormatting sqref="AL5:AL49">
    <cfRule type="cellIs" dxfId="2469" priority="1446" operator="lessThan">
      <formula>2.8</formula>
    </cfRule>
  </conditionalFormatting>
  <conditionalFormatting sqref="AL41">
    <cfRule type="cellIs" dxfId="2468" priority="1445" operator="equal">
      <formula>1</formula>
    </cfRule>
  </conditionalFormatting>
  <conditionalFormatting sqref="AL40">
    <cfRule type="cellIs" dxfId="2467" priority="1444" operator="equal">
      <formula>1</formula>
    </cfRule>
  </conditionalFormatting>
  <conditionalFormatting sqref="AL45:AL54">
    <cfRule type="cellIs" dxfId="2466" priority="1443" operator="equal">
      <formula>1</formula>
    </cfRule>
  </conditionalFormatting>
  <conditionalFormatting sqref="AL45:AL54">
    <cfRule type="cellIs" dxfId="2465" priority="1442" operator="lessThan">
      <formula>2.8</formula>
    </cfRule>
  </conditionalFormatting>
  <conditionalFormatting sqref="AL5:AL51">
    <cfRule type="cellIs" dxfId="2464" priority="1441" operator="lessThan">
      <formula>3</formula>
    </cfRule>
  </conditionalFormatting>
  <conditionalFormatting sqref="AL5:AL54">
    <cfRule type="cellIs" dxfId="2463" priority="1440" operator="equal">
      <formula>0</formula>
    </cfRule>
  </conditionalFormatting>
  <conditionalFormatting sqref="AL6:AL49">
    <cfRule type="cellIs" dxfId="2462" priority="1439" operator="equal">
      <formula>0</formula>
    </cfRule>
  </conditionalFormatting>
  <conditionalFormatting sqref="AM5:AS54">
    <cfRule type="cellIs" dxfId="2461" priority="1438" operator="equal">
      <formula>0</formula>
    </cfRule>
  </conditionalFormatting>
  <conditionalFormatting sqref="AX5:BC54">
    <cfRule type="cellIs" dxfId="2460" priority="1437" operator="equal">
      <formula>0</formula>
    </cfRule>
  </conditionalFormatting>
  <conditionalFormatting sqref="CE55">
    <cfRule type="cellIs" dxfId="2459" priority="1436" operator="equal">
      <formula>0</formula>
    </cfRule>
  </conditionalFormatting>
  <conditionalFormatting sqref="AM5:AM54">
    <cfRule type="cellIs" dxfId="2458" priority="1435" operator="equal">
      <formula>0</formula>
    </cfRule>
  </conditionalFormatting>
  <conditionalFormatting sqref="AB40:AJ40">
    <cfRule type="cellIs" dxfId="2457" priority="1412" operator="equal">
      <formula>1</formula>
    </cfRule>
  </conditionalFormatting>
  <conditionalFormatting sqref="AB45:AJ54">
    <cfRule type="cellIs" dxfId="2456" priority="1411" operator="equal">
      <formula>1</formula>
    </cfRule>
  </conditionalFormatting>
  <conditionalFormatting sqref="Y5:Y54">
    <cfRule type="cellIs" dxfId="2455" priority="1434" operator="equal">
      <formula>0</formula>
    </cfRule>
  </conditionalFormatting>
  <conditionalFormatting sqref="CU5:CU54">
    <cfRule type="cellIs" dxfId="2454" priority="1433" operator="equal">
      <formula>0</formula>
    </cfRule>
  </conditionalFormatting>
  <conditionalFormatting sqref="CE5:CE54">
    <cfRule type="cellIs" dxfId="2453" priority="1432" operator="equal">
      <formula>0</formula>
    </cfRule>
  </conditionalFormatting>
  <conditionalFormatting sqref="AX4:BC4">
    <cfRule type="cellIs" dxfId="2452" priority="1431" operator="equal">
      <formula>0</formula>
    </cfRule>
  </conditionalFormatting>
  <conditionalFormatting sqref="F4:O4">
    <cfRule type="cellIs" dxfId="2451" priority="1430" operator="equal">
      <formula>0</formula>
    </cfRule>
  </conditionalFormatting>
  <conditionalFormatting sqref="Q4:W4">
    <cfRule type="cellIs" dxfId="2450" priority="1428" operator="equal">
      <formula>0</formula>
    </cfRule>
    <cfRule type="cellIs" dxfId="2449" priority="1429" operator="equal">
      <formula>0</formula>
    </cfRule>
  </conditionalFormatting>
  <conditionalFormatting sqref="AB4:AK4">
    <cfRule type="cellIs" dxfId="2448" priority="1427" operator="equal">
      <formula>0</formula>
    </cfRule>
  </conditionalFormatting>
  <conditionalFormatting sqref="AM4:AS4">
    <cfRule type="cellIs" dxfId="2447" priority="1424" operator="equal">
      <formula>0</formula>
    </cfRule>
    <cfRule type="cellIs" dxfId="2446" priority="1426" operator="equal">
      <formula>0</formula>
    </cfRule>
  </conditionalFormatting>
  <conditionalFormatting sqref="AT4:AV4">
    <cfRule type="cellIs" dxfId="2445" priority="1425" operator="equal">
      <formula>0</formula>
    </cfRule>
  </conditionalFormatting>
  <conditionalFormatting sqref="AL4">
    <cfRule type="cellIs" dxfId="2444" priority="1423" operator="equal">
      <formula>0</formula>
    </cfRule>
  </conditionalFormatting>
  <conditionalFormatting sqref="X4:Z4">
    <cfRule type="cellIs" dxfId="2443" priority="1422" operator="equal">
      <formula>0</formula>
    </cfRule>
  </conditionalFormatting>
  <conditionalFormatting sqref="P4">
    <cfRule type="cellIs" dxfId="2442" priority="1421" operator="equal">
      <formula>0</formula>
    </cfRule>
  </conditionalFormatting>
  <conditionalFormatting sqref="CD5:CD54">
    <cfRule type="cellIs" dxfId="2441" priority="1420" operator="equal">
      <formula>0</formula>
    </cfRule>
  </conditionalFormatting>
  <conditionalFormatting sqref="CY5:CY54">
    <cfRule type="cellIs" dxfId="2440" priority="1419" operator="equal">
      <formula>0</formula>
    </cfRule>
  </conditionalFormatting>
  <conditionalFormatting sqref="CL5:CN54">
    <cfRule type="cellIs" dxfId="2439" priority="1418" operator="equal">
      <formula>0</formula>
    </cfRule>
  </conditionalFormatting>
  <conditionalFormatting sqref="AU5:AU54">
    <cfRule type="cellIs" dxfId="2438" priority="1397" operator="equal">
      <formula>0</formula>
    </cfRule>
  </conditionalFormatting>
  <conditionalFormatting sqref="X5:X54">
    <cfRule type="cellIs" dxfId="2437" priority="1417" operator="equal">
      <formula>0</formula>
    </cfRule>
  </conditionalFormatting>
  <conditionalFormatting sqref="X5:X54">
    <cfRule type="cellIs" dxfId="2436" priority="1416" operator="equal">
      <formula>0</formula>
    </cfRule>
  </conditionalFormatting>
  <conditionalFormatting sqref="AB43:AJ44 AC42:AJ42">
    <cfRule type="cellIs" dxfId="2435" priority="1415" operator="equal">
      <formula>1</formula>
    </cfRule>
  </conditionalFormatting>
  <conditionalFormatting sqref="AB30:AJ36 AB5:AJ17 AB38:AJ41 AC37:AJ37 AB19:AJ28 AC18:AJ18 AB43:AJ44 AC42:AJ42">
    <cfRule type="cellIs" dxfId="2434" priority="1414" operator="lessThan">
      <formula>2.8</formula>
    </cfRule>
  </conditionalFormatting>
  <conditionalFormatting sqref="AB41:AJ41">
    <cfRule type="cellIs" dxfId="2433" priority="1413" operator="equal">
      <formula>1</formula>
    </cfRule>
  </conditionalFormatting>
  <conditionalFormatting sqref="AB45:AJ54">
    <cfRule type="cellIs" dxfId="2432" priority="1410" operator="lessThan">
      <formula>2.8</formula>
    </cfRule>
  </conditionalFormatting>
  <conditionalFormatting sqref="AB5:AJ17 AB38:AJ41 AC37:AJ37 AB19:AJ36 AC18:AJ18 AB43:AJ49 AC42:AJ42">
    <cfRule type="cellIs" dxfId="2431" priority="1409" operator="lessThan">
      <formula>3</formula>
    </cfRule>
  </conditionalFormatting>
  <conditionalFormatting sqref="AB5:AJ17 AB38:AJ41 AC37:AJ37 AB19:AJ36 AC18:AJ18 AB43:AJ54 AC42:AJ42">
    <cfRule type="cellIs" dxfId="2430" priority="1408" operator="equal">
      <formula>0</formula>
    </cfRule>
  </conditionalFormatting>
  <conditionalFormatting sqref="AK42:AK44">
    <cfRule type="cellIs" dxfId="2429" priority="1407" operator="equal">
      <formula>1</formula>
    </cfRule>
  </conditionalFormatting>
  <conditionalFormatting sqref="AK5:AK49">
    <cfRule type="cellIs" dxfId="2428" priority="1406" operator="lessThan">
      <formula>2.8</formula>
    </cfRule>
  </conditionalFormatting>
  <conditionalFormatting sqref="AK41">
    <cfRule type="cellIs" dxfId="2427" priority="1405" operator="equal">
      <formula>1</formula>
    </cfRule>
  </conditionalFormatting>
  <conditionalFormatting sqref="AK40">
    <cfRule type="cellIs" dxfId="2426" priority="1404" operator="equal">
      <formula>1</formula>
    </cfRule>
  </conditionalFormatting>
  <conditionalFormatting sqref="AK45:AK54">
    <cfRule type="cellIs" dxfId="2425" priority="1403" operator="equal">
      <formula>1</formula>
    </cfRule>
  </conditionalFormatting>
  <conditionalFormatting sqref="AK45:AK54">
    <cfRule type="cellIs" dxfId="2424" priority="1402" operator="lessThan">
      <formula>2.8</formula>
    </cfRule>
  </conditionalFormatting>
  <conditionalFormatting sqref="AK5:AK51">
    <cfRule type="cellIs" dxfId="2423" priority="1401" operator="lessThan">
      <formula>3</formula>
    </cfRule>
  </conditionalFormatting>
  <conditionalFormatting sqref="AK5:AK54">
    <cfRule type="cellIs" dxfId="2422" priority="1400" operator="equal">
      <formula>0</formula>
    </cfRule>
  </conditionalFormatting>
  <conditionalFormatting sqref="AK6:AK49">
    <cfRule type="cellIs" dxfId="2421" priority="1399" operator="equal">
      <formula>0</formula>
    </cfRule>
  </conditionalFormatting>
  <conditionalFormatting sqref="AU5:AV54">
    <cfRule type="cellIs" dxfId="2420" priority="1398" operator="equal">
      <formula>0</formula>
    </cfRule>
  </conditionalFormatting>
  <conditionalFormatting sqref="BX5:BX54">
    <cfRule type="cellIs" dxfId="2419" priority="1357" operator="equal">
      <formula>0</formula>
    </cfRule>
  </conditionalFormatting>
  <conditionalFormatting sqref="AT5:AT54">
    <cfRule type="cellIs" dxfId="2418" priority="1396" operator="equal">
      <formula>0</formula>
    </cfRule>
  </conditionalFormatting>
  <conditionalFormatting sqref="AT5:AT54">
    <cfRule type="cellIs" dxfId="2417" priority="1395" operator="equal">
      <formula>0</formula>
    </cfRule>
  </conditionalFormatting>
  <conditionalFormatting sqref="BO42:BO44">
    <cfRule type="cellIs" dxfId="2416" priority="1394" operator="equal">
      <formula>1</formula>
    </cfRule>
  </conditionalFormatting>
  <conditionalFormatting sqref="BO5:BO49">
    <cfRule type="cellIs" dxfId="2415" priority="1393" operator="lessThan">
      <formula>2.8</formula>
    </cfRule>
  </conditionalFormatting>
  <conditionalFormatting sqref="BO41">
    <cfRule type="cellIs" dxfId="2414" priority="1392" operator="equal">
      <formula>1</formula>
    </cfRule>
  </conditionalFormatting>
  <conditionalFormatting sqref="BO40">
    <cfRule type="cellIs" dxfId="2413" priority="1391" operator="equal">
      <formula>1</formula>
    </cfRule>
  </conditionalFormatting>
  <conditionalFormatting sqref="BO45:BO54">
    <cfRule type="cellIs" dxfId="2412" priority="1390" operator="equal">
      <formula>1</formula>
    </cfRule>
  </conditionalFormatting>
  <conditionalFormatting sqref="BO45:BO54">
    <cfRule type="cellIs" dxfId="2411" priority="1389" operator="lessThan">
      <formula>2.8</formula>
    </cfRule>
  </conditionalFormatting>
  <conditionalFormatting sqref="BO5:BO51">
    <cfRule type="cellIs" dxfId="2410" priority="1388" operator="lessThan">
      <formula>3</formula>
    </cfRule>
  </conditionalFormatting>
  <conditionalFormatting sqref="BO5:BO54">
    <cfRule type="cellIs" dxfId="2409" priority="1387" operator="equal">
      <formula>0</formula>
    </cfRule>
  </conditionalFormatting>
  <conditionalFormatting sqref="BO6:BO49">
    <cfRule type="cellIs" dxfId="2408" priority="1386" operator="equal">
      <formula>0</formula>
    </cfRule>
  </conditionalFormatting>
  <conditionalFormatting sqref="BP5:BV54">
    <cfRule type="cellIs" dxfId="2407" priority="1385" operator="equal">
      <formula>0</formula>
    </cfRule>
  </conditionalFormatting>
  <conditionalFormatting sqref="CH55">
    <cfRule type="cellIs" dxfId="2406" priority="1384" operator="equal">
      <formula>0</formula>
    </cfRule>
  </conditionalFormatting>
  <conditionalFormatting sqref="BP5:BP54">
    <cfRule type="cellIs" dxfId="2405" priority="1383" operator="equal">
      <formula>0</formula>
    </cfRule>
  </conditionalFormatting>
  <conditionalFormatting sqref="CH5:CH54">
    <cfRule type="cellIs" dxfId="2404" priority="1382" operator="equal">
      <formula>0</formula>
    </cfRule>
  </conditionalFormatting>
  <conditionalFormatting sqref="BE4:BN4">
    <cfRule type="cellIs" dxfId="2403" priority="1381" operator="equal">
      <formula>0</formula>
    </cfRule>
  </conditionalFormatting>
  <conditionalFormatting sqref="BP4:BV4">
    <cfRule type="cellIs" dxfId="2402" priority="1378" operator="equal">
      <formula>0</formula>
    </cfRule>
    <cfRule type="cellIs" dxfId="2401" priority="1380" operator="equal">
      <formula>0</formula>
    </cfRule>
  </conditionalFormatting>
  <conditionalFormatting sqref="BW4:BY4">
    <cfRule type="cellIs" dxfId="2400" priority="1379" operator="equal">
      <formula>0</formula>
    </cfRule>
  </conditionalFormatting>
  <conditionalFormatting sqref="BO4">
    <cfRule type="cellIs" dxfId="2399" priority="1377" operator="equal">
      <formula>0</formula>
    </cfRule>
  </conditionalFormatting>
  <conditionalFormatting sqref="CG5:CG54">
    <cfRule type="cellIs" dxfId="2398" priority="1376" operator="equal">
      <formula>0</formula>
    </cfRule>
  </conditionalFormatting>
  <conditionalFormatting sqref="BE43:BM44 BF42:BM42">
    <cfRule type="cellIs" dxfId="2397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2396" priority="1374" operator="lessThan">
      <formula>2.8</formula>
    </cfRule>
  </conditionalFormatting>
  <conditionalFormatting sqref="BE41:BM41">
    <cfRule type="cellIs" dxfId="2395" priority="1373" operator="equal">
      <formula>1</formula>
    </cfRule>
  </conditionalFormatting>
  <conditionalFormatting sqref="BE40:BM40">
    <cfRule type="cellIs" dxfId="2394" priority="1372" operator="equal">
      <formula>1</formula>
    </cfRule>
  </conditionalFormatting>
  <conditionalFormatting sqref="BE45:BM54">
    <cfRule type="cellIs" dxfId="2393" priority="1371" operator="equal">
      <formula>1</formula>
    </cfRule>
  </conditionalFormatting>
  <conditionalFormatting sqref="BE45:BM54">
    <cfRule type="cellIs" dxfId="2392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2391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2390" priority="1368" operator="equal">
      <formula>0</formula>
    </cfRule>
  </conditionalFormatting>
  <conditionalFormatting sqref="BN42:BN44">
    <cfRule type="cellIs" dxfId="2389" priority="1367" operator="equal">
      <formula>1</formula>
    </cfRule>
  </conditionalFormatting>
  <conditionalFormatting sqref="BN5:BN49">
    <cfRule type="cellIs" dxfId="2388" priority="1366" operator="lessThan">
      <formula>2.8</formula>
    </cfRule>
  </conditionalFormatting>
  <conditionalFormatting sqref="BN41">
    <cfRule type="cellIs" dxfId="2387" priority="1365" operator="equal">
      <formula>1</formula>
    </cfRule>
  </conditionalFormatting>
  <conditionalFormatting sqref="BN40">
    <cfRule type="cellIs" dxfId="2386" priority="1364" operator="equal">
      <formula>1</formula>
    </cfRule>
  </conditionalFormatting>
  <conditionalFormatting sqref="BN45:BN54">
    <cfRule type="cellIs" dxfId="2385" priority="1363" operator="equal">
      <formula>1</formula>
    </cfRule>
  </conditionalFormatting>
  <conditionalFormatting sqref="BN45:BN54">
    <cfRule type="cellIs" dxfId="2384" priority="1362" operator="lessThan">
      <formula>2.8</formula>
    </cfRule>
  </conditionalFormatting>
  <conditionalFormatting sqref="BN5:BN51">
    <cfRule type="cellIs" dxfId="2383" priority="1361" operator="lessThan">
      <formula>3</formula>
    </cfRule>
  </conditionalFormatting>
  <conditionalFormatting sqref="BN5:BN54">
    <cfRule type="cellIs" dxfId="2382" priority="1360" operator="equal">
      <formula>0</formula>
    </cfRule>
  </conditionalFormatting>
  <conditionalFormatting sqref="BN6:BN49">
    <cfRule type="cellIs" dxfId="2381" priority="1359" operator="equal">
      <formula>0</formula>
    </cfRule>
  </conditionalFormatting>
  <conditionalFormatting sqref="BX5:BY54">
    <cfRule type="cellIs" dxfId="2380" priority="1358" operator="equal">
      <formula>0</formula>
    </cfRule>
  </conditionalFormatting>
  <conditionalFormatting sqref="BW5:BW54">
    <cfRule type="cellIs" dxfId="2379" priority="1356" operator="equal">
      <formula>0</formula>
    </cfRule>
  </conditionalFormatting>
  <conditionalFormatting sqref="BW5:BW54">
    <cfRule type="cellIs" dxfId="2378" priority="1355" operator="equal">
      <formula>0</formula>
    </cfRule>
  </conditionalFormatting>
  <conditionalFormatting sqref="DB5:DE54">
    <cfRule type="cellIs" dxfId="2377" priority="1354" operator="equal">
      <formula>0</formula>
    </cfRule>
  </conditionalFormatting>
  <conditionalFormatting sqref="DC5:DC54">
    <cfRule type="cellIs" dxfId="2376" priority="1353" operator="equal">
      <formula>0</formula>
    </cfRule>
  </conditionalFormatting>
  <conditionalFormatting sqref="DE5:DE54">
    <cfRule type="cellIs" dxfId="2375" priority="1352" operator="equal">
      <formula>0</formula>
    </cfRule>
  </conditionalFormatting>
  <conditionalFormatting sqref="DD5:DD54">
    <cfRule type="cellIs" dxfId="2374" priority="1351" operator="equal">
      <formula>0</formula>
    </cfRule>
  </conditionalFormatting>
  <conditionalFormatting sqref="DG5:DJ54">
    <cfRule type="cellIs" dxfId="2373" priority="1350" operator="equal">
      <formula>0</formula>
    </cfRule>
  </conditionalFormatting>
  <conditionalFormatting sqref="DH5:DH54">
    <cfRule type="cellIs" dxfId="2372" priority="1349" operator="equal">
      <formula>0</formula>
    </cfRule>
  </conditionalFormatting>
  <conditionalFormatting sqref="DJ5:DJ54">
    <cfRule type="cellIs" dxfId="2371" priority="1348" operator="equal">
      <formula>0</formula>
    </cfRule>
  </conditionalFormatting>
  <conditionalFormatting sqref="DI5:DI54">
    <cfRule type="cellIs" dxfId="2370" priority="1347" operator="equal">
      <formula>0</formula>
    </cfRule>
  </conditionalFormatting>
  <conditionalFormatting sqref="EB61:EE110 DW61:DZ110 DR61:DU110 DR5:DU54 DW5:DZ54 EB5:EE54">
    <cfRule type="cellIs" dxfId="2369" priority="1346" operator="equal">
      <formula>0</formula>
    </cfRule>
  </conditionalFormatting>
  <conditionalFormatting sqref="B99:E110">
    <cfRule type="cellIs" dxfId="2368" priority="1345" operator="equal">
      <formula>0</formula>
    </cfRule>
  </conditionalFormatting>
  <conditionalFormatting sqref="P87">
    <cfRule type="cellIs" dxfId="2367" priority="1341" operator="equal">
      <formula>1</formula>
    </cfRule>
  </conditionalFormatting>
  <conditionalFormatting sqref="P101:P110">
    <cfRule type="cellIs" dxfId="2366" priority="1338" operator="equal">
      <formula>0</formula>
    </cfRule>
  </conditionalFormatting>
  <conditionalFormatting sqref="P61:P110">
    <cfRule type="cellIs" dxfId="2365" priority="1344" operator="equal">
      <formula>1</formula>
    </cfRule>
  </conditionalFormatting>
  <conditionalFormatting sqref="P86">
    <cfRule type="cellIs" dxfId="2364" priority="1343" operator="equal">
      <formula>1</formula>
    </cfRule>
  </conditionalFormatting>
  <conditionalFormatting sqref="P61:P110">
    <cfRule type="cellIs" dxfId="2363" priority="1342" operator="equal">
      <formula>0</formula>
    </cfRule>
  </conditionalFormatting>
  <conditionalFormatting sqref="P61:P110">
    <cfRule type="cellIs" dxfId="2362" priority="1340" operator="lessThan">
      <formula>2.8</formula>
    </cfRule>
  </conditionalFormatting>
  <conditionalFormatting sqref="P101:P110">
    <cfRule type="cellIs" dxfId="2361" priority="1339" operator="equal">
      <formula>1</formula>
    </cfRule>
  </conditionalFormatting>
  <conditionalFormatting sqref="P101:P110">
    <cfRule type="cellIs" dxfId="2360" priority="1337" operator="lessThan">
      <formula>2.8</formula>
    </cfRule>
  </conditionalFormatting>
  <conditionalFormatting sqref="P61:P110">
    <cfRule type="cellIs" dxfId="2359" priority="1336" operator="equal">
      <formula>0</formula>
    </cfRule>
  </conditionalFormatting>
  <conditionalFormatting sqref="F98:N100">
    <cfRule type="cellIs" dxfId="2358" priority="1335" operator="equal">
      <formula>1</formula>
    </cfRule>
  </conditionalFormatting>
  <conditionalFormatting sqref="F61:N84 F87:N100 F86 H86 L86:N86">
    <cfRule type="cellIs" dxfId="2357" priority="1334" operator="lessThan">
      <formula>2.8</formula>
    </cfRule>
  </conditionalFormatting>
  <conditionalFormatting sqref="F97:N97">
    <cfRule type="cellIs" dxfId="2356" priority="1333" operator="equal">
      <formula>1</formula>
    </cfRule>
  </conditionalFormatting>
  <conditionalFormatting sqref="F96:N96">
    <cfRule type="cellIs" dxfId="2355" priority="1332" operator="equal">
      <formula>1</formula>
    </cfRule>
  </conditionalFormatting>
  <conditionalFormatting sqref="F101:N110">
    <cfRule type="cellIs" dxfId="2354" priority="1331" operator="equal">
      <formula>1</formula>
    </cfRule>
  </conditionalFormatting>
  <conditionalFormatting sqref="F101:N110">
    <cfRule type="cellIs" dxfId="2353" priority="1330" operator="lessThan">
      <formula>2.8</formula>
    </cfRule>
  </conditionalFormatting>
  <conditionalFormatting sqref="F61:N85 F87:N105 F86 H86 L86:N86">
    <cfRule type="cellIs" dxfId="2352" priority="1329" operator="lessThan">
      <formula>3</formula>
    </cfRule>
  </conditionalFormatting>
  <conditionalFormatting sqref="F61:N85 F87:N110 F86 H86 L86:N86">
    <cfRule type="cellIs" dxfId="2351" priority="1328" operator="equal">
      <formula>0</formula>
    </cfRule>
  </conditionalFormatting>
  <conditionalFormatting sqref="O98:O100">
    <cfRule type="cellIs" dxfId="2350" priority="1327" operator="equal">
      <formula>1</formula>
    </cfRule>
  </conditionalFormatting>
  <conditionalFormatting sqref="O61:O105">
    <cfRule type="cellIs" dxfId="2349" priority="1326" operator="lessThan">
      <formula>2.8</formula>
    </cfRule>
  </conditionalFormatting>
  <conditionalFormatting sqref="O97">
    <cfRule type="cellIs" dxfId="2348" priority="1325" operator="equal">
      <formula>1</formula>
    </cfRule>
  </conditionalFormatting>
  <conditionalFormatting sqref="O96">
    <cfRule type="cellIs" dxfId="2347" priority="1324" operator="equal">
      <formula>1</formula>
    </cfRule>
  </conditionalFormatting>
  <conditionalFormatting sqref="O101:O110">
    <cfRule type="cellIs" dxfId="2346" priority="1323" operator="equal">
      <formula>1</formula>
    </cfRule>
  </conditionalFormatting>
  <conditionalFormatting sqref="O101:O110">
    <cfRule type="cellIs" dxfId="2345" priority="1322" operator="lessThan">
      <formula>2.8</formula>
    </cfRule>
  </conditionalFormatting>
  <conditionalFormatting sqref="O61:O107">
    <cfRule type="cellIs" dxfId="2344" priority="1321" operator="lessThan">
      <formula>3</formula>
    </cfRule>
  </conditionalFormatting>
  <conditionalFormatting sqref="O61:O110">
    <cfRule type="cellIs" dxfId="2343" priority="1320" operator="equal">
      <formula>0</formula>
    </cfRule>
  </conditionalFormatting>
  <conditionalFormatting sqref="O62:O105">
    <cfRule type="cellIs" dxfId="2342" priority="1319" operator="equal">
      <formula>0</formula>
    </cfRule>
  </conditionalFormatting>
  <conditionalFormatting sqref="Q61:W110">
    <cfRule type="cellIs" dxfId="2341" priority="63" operator="lessThan">
      <formula>3</formula>
    </cfRule>
    <cfRule type="cellIs" dxfId="2340" priority="1318" operator="equal">
      <formula>0</formula>
    </cfRule>
  </conditionalFormatting>
  <conditionalFormatting sqref="Y61:Z110">
    <cfRule type="cellIs" dxfId="2339" priority="1317" operator="equal">
      <formula>0</formula>
    </cfRule>
  </conditionalFormatting>
  <conditionalFormatting sqref="CB111 CA61:CB110">
    <cfRule type="cellIs" dxfId="2338" priority="1316" operator="equal">
      <formula>0</formula>
    </cfRule>
  </conditionalFormatting>
  <conditionalFormatting sqref="CW61:CZ110">
    <cfRule type="cellIs" dxfId="2337" priority="1315" operator="equal">
      <formula>0</formula>
    </cfRule>
  </conditionalFormatting>
  <conditionalFormatting sqref="CX61:CX110">
    <cfRule type="cellIs" dxfId="2336" priority="1314" operator="equal">
      <formula>0</formula>
    </cfRule>
  </conditionalFormatting>
  <conditionalFormatting sqref="CZ61:CZ110">
    <cfRule type="cellIs" dxfId="2335" priority="1313" operator="equal">
      <formula>0</formula>
    </cfRule>
  </conditionalFormatting>
  <conditionalFormatting sqref="CP61:CU61 CP99:CU110 CU62:CU98">
    <cfRule type="cellIs" dxfId="2334" priority="1312" operator="equal">
      <formula>0</formula>
    </cfRule>
  </conditionalFormatting>
  <conditionalFormatting sqref="AL98:AL100">
    <cfRule type="cellIs" dxfId="2333" priority="1311" operator="equal">
      <formula>1</formula>
    </cfRule>
  </conditionalFormatting>
  <conditionalFormatting sqref="AL61:AL105">
    <cfRule type="cellIs" dxfId="2332" priority="1310" operator="lessThan">
      <formula>2.8</formula>
    </cfRule>
  </conditionalFormatting>
  <conditionalFormatting sqref="AL97">
    <cfRule type="cellIs" dxfId="2331" priority="1309" operator="equal">
      <formula>1</formula>
    </cfRule>
  </conditionalFormatting>
  <conditionalFormatting sqref="AL96">
    <cfRule type="cellIs" dxfId="2330" priority="1308" operator="equal">
      <formula>1</formula>
    </cfRule>
  </conditionalFormatting>
  <conditionalFormatting sqref="AL101:AL110">
    <cfRule type="cellIs" dxfId="2329" priority="1307" operator="equal">
      <formula>1</formula>
    </cfRule>
  </conditionalFormatting>
  <conditionalFormatting sqref="AL101:AL110">
    <cfRule type="cellIs" dxfId="2328" priority="1306" operator="lessThan">
      <formula>2.8</formula>
    </cfRule>
  </conditionalFormatting>
  <conditionalFormatting sqref="AL61:AL107">
    <cfRule type="cellIs" dxfId="2327" priority="1305" operator="lessThan">
      <formula>3</formula>
    </cfRule>
  </conditionalFormatting>
  <conditionalFormatting sqref="AL61:AL110">
    <cfRule type="cellIs" dxfId="2326" priority="1304" operator="equal">
      <formula>0</formula>
    </cfRule>
  </conditionalFormatting>
  <conditionalFormatting sqref="AL62:AL105">
    <cfRule type="cellIs" dxfId="2325" priority="1303" operator="equal">
      <formula>0</formula>
    </cfRule>
  </conditionalFormatting>
  <conditionalFormatting sqref="AM61:AS110">
    <cfRule type="cellIs" dxfId="2324" priority="1302" operator="equal">
      <formula>0</formula>
    </cfRule>
  </conditionalFormatting>
  <conditionalFormatting sqref="AX61:BC110">
    <cfRule type="cellIs" dxfId="2323" priority="1301" operator="equal">
      <formula>0</formula>
    </cfRule>
  </conditionalFormatting>
  <conditionalFormatting sqref="CE111">
    <cfRule type="cellIs" dxfId="2322" priority="1300" operator="equal">
      <formula>0</formula>
    </cfRule>
  </conditionalFormatting>
  <conditionalFormatting sqref="AM61:AM110">
    <cfRule type="cellIs" dxfId="2321" priority="1299" operator="equal">
      <formula>0</formula>
    </cfRule>
  </conditionalFormatting>
  <conditionalFormatting sqref="AB96:AJ96">
    <cfRule type="cellIs" dxfId="2320" priority="1276" operator="equal">
      <formula>1</formula>
    </cfRule>
  </conditionalFormatting>
  <conditionalFormatting sqref="AB101:AJ110">
    <cfRule type="cellIs" dxfId="2319" priority="1275" operator="equal">
      <formula>1</formula>
    </cfRule>
  </conditionalFormatting>
  <conditionalFormatting sqref="Y61:Y110">
    <cfRule type="cellIs" dxfId="2318" priority="1298" operator="equal">
      <formula>0</formula>
    </cfRule>
  </conditionalFormatting>
  <conditionalFormatting sqref="CU61:CU110">
    <cfRule type="cellIs" dxfId="2317" priority="1297" operator="equal">
      <formula>0</formula>
    </cfRule>
  </conditionalFormatting>
  <conditionalFormatting sqref="CE61:CE110">
    <cfRule type="cellIs" dxfId="2316" priority="1296" operator="equal">
      <formula>0</formula>
    </cfRule>
  </conditionalFormatting>
  <conditionalFormatting sqref="AX60:BC60">
    <cfRule type="cellIs" dxfId="2315" priority="1295" operator="equal">
      <formula>0</formula>
    </cfRule>
  </conditionalFormatting>
  <conditionalFormatting sqref="F60:O60">
    <cfRule type="cellIs" dxfId="2314" priority="1294" operator="equal">
      <formula>0</formula>
    </cfRule>
  </conditionalFormatting>
  <conditionalFormatting sqref="Q60:W60">
    <cfRule type="cellIs" dxfId="2313" priority="1292" operator="equal">
      <formula>0</formula>
    </cfRule>
    <cfRule type="cellIs" dxfId="2312" priority="1293" operator="equal">
      <formula>0</formula>
    </cfRule>
  </conditionalFormatting>
  <conditionalFormatting sqref="AB60:AK60">
    <cfRule type="cellIs" dxfId="2311" priority="1291" operator="equal">
      <formula>0</formula>
    </cfRule>
  </conditionalFormatting>
  <conditionalFormatting sqref="AM60:AS60">
    <cfRule type="cellIs" dxfId="2310" priority="1288" operator="equal">
      <formula>0</formula>
    </cfRule>
    <cfRule type="cellIs" dxfId="2309" priority="1290" operator="equal">
      <formula>0</formula>
    </cfRule>
  </conditionalFormatting>
  <conditionalFormatting sqref="AT60:AV60">
    <cfRule type="cellIs" dxfId="2308" priority="1289" operator="equal">
      <formula>0</formula>
    </cfRule>
  </conditionalFormatting>
  <conditionalFormatting sqref="AL60">
    <cfRule type="cellIs" dxfId="2307" priority="1287" operator="equal">
      <formula>0</formula>
    </cfRule>
  </conditionalFormatting>
  <conditionalFormatting sqref="X60:Z60">
    <cfRule type="cellIs" dxfId="2306" priority="1286" operator="equal">
      <formula>0</formula>
    </cfRule>
  </conditionalFormatting>
  <conditionalFormatting sqref="P60">
    <cfRule type="cellIs" dxfId="2305" priority="1285" operator="equal">
      <formula>0</formula>
    </cfRule>
  </conditionalFormatting>
  <conditionalFormatting sqref="CD61:CD110">
    <cfRule type="cellIs" dxfId="2304" priority="1284" operator="equal">
      <formula>0</formula>
    </cfRule>
  </conditionalFormatting>
  <conditionalFormatting sqref="CY61:CY110">
    <cfRule type="cellIs" dxfId="2303" priority="1283" operator="equal">
      <formula>0</formula>
    </cfRule>
  </conditionalFormatting>
  <conditionalFormatting sqref="CL62:CN110">
    <cfRule type="cellIs" dxfId="2302" priority="1282" operator="equal">
      <formula>0</formula>
    </cfRule>
  </conditionalFormatting>
  <conditionalFormatting sqref="AU61:AU110">
    <cfRule type="cellIs" dxfId="2301" priority="1261" operator="equal">
      <formula>0</formula>
    </cfRule>
  </conditionalFormatting>
  <conditionalFormatting sqref="X61:X110">
    <cfRule type="cellIs" dxfId="2300" priority="1281" operator="equal">
      <formula>0</formula>
    </cfRule>
  </conditionalFormatting>
  <conditionalFormatting sqref="X61:X110">
    <cfRule type="cellIs" dxfId="2299" priority="1280" operator="equal">
      <formula>0</formula>
    </cfRule>
  </conditionalFormatting>
  <conditionalFormatting sqref="AB98:AJ100">
    <cfRule type="cellIs" dxfId="2298" priority="1279" operator="equal">
      <formula>1</formula>
    </cfRule>
  </conditionalFormatting>
  <conditionalFormatting sqref="AB61:AJ84 AB86:AJ100">
    <cfRule type="cellIs" dxfId="2297" priority="1278" operator="lessThan">
      <formula>2.8</formula>
    </cfRule>
  </conditionalFormatting>
  <conditionalFormatting sqref="AB97:AJ97">
    <cfRule type="cellIs" dxfId="2296" priority="1277" operator="equal">
      <formula>1</formula>
    </cfRule>
  </conditionalFormatting>
  <conditionalFormatting sqref="AB101:AJ110">
    <cfRule type="cellIs" dxfId="2295" priority="1274" operator="lessThan">
      <formula>2.8</formula>
    </cfRule>
  </conditionalFormatting>
  <conditionalFormatting sqref="AB61:AJ105">
    <cfRule type="cellIs" dxfId="2294" priority="1273" operator="lessThan">
      <formula>3</formula>
    </cfRule>
  </conditionalFormatting>
  <conditionalFormatting sqref="AB61:AJ110">
    <cfRule type="cellIs" dxfId="2293" priority="1272" operator="equal">
      <formula>0</formula>
    </cfRule>
  </conditionalFormatting>
  <conditionalFormatting sqref="AK98:AK100">
    <cfRule type="cellIs" dxfId="2292" priority="1271" operator="equal">
      <formula>1</formula>
    </cfRule>
  </conditionalFormatting>
  <conditionalFormatting sqref="AK61:AK105">
    <cfRule type="cellIs" dxfId="2291" priority="1270" operator="lessThan">
      <formula>2.8</formula>
    </cfRule>
  </conditionalFormatting>
  <conditionalFormatting sqref="AK97">
    <cfRule type="cellIs" dxfId="2290" priority="1269" operator="equal">
      <formula>1</formula>
    </cfRule>
  </conditionalFormatting>
  <conditionalFormatting sqref="AK96">
    <cfRule type="cellIs" dxfId="2289" priority="1268" operator="equal">
      <formula>1</formula>
    </cfRule>
  </conditionalFormatting>
  <conditionalFormatting sqref="AK101:AK110">
    <cfRule type="cellIs" dxfId="2288" priority="1267" operator="equal">
      <formula>1</formula>
    </cfRule>
  </conditionalFormatting>
  <conditionalFormatting sqref="AK101:AK110">
    <cfRule type="cellIs" dxfId="2287" priority="1266" operator="lessThan">
      <formula>2.8</formula>
    </cfRule>
  </conditionalFormatting>
  <conditionalFormatting sqref="AK61:AK107">
    <cfRule type="cellIs" dxfId="2286" priority="1265" operator="lessThan">
      <formula>3</formula>
    </cfRule>
  </conditionalFormatting>
  <conditionalFormatting sqref="AK61:AK110">
    <cfRule type="cellIs" dxfId="2285" priority="1264" operator="equal">
      <formula>0</formula>
    </cfRule>
  </conditionalFormatting>
  <conditionalFormatting sqref="AK62:AK105">
    <cfRule type="cellIs" dxfId="2284" priority="1263" operator="equal">
      <formula>0</formula>
    </cfRule>
  </conditionalFormatting>
  <conditionalFormatting sqref="AU61:AV110">
    <cfRule type="cellIs" dxfId="2283" priority="1262" operator="equal">
      <formula>0</formula>
    </cfRule>
  </conditionalFormatting>
  <conditionalFormatting sqref="BX61:BX110">
    <cfRule type="cellIs" dxfId="2282" priority="1221" operator="equal">
      <formula>0</formula>
    </cfRule>
  </conditionalFormatting>
  <conditionalFormatting sqref="AT61:AT110">
    <cfRule type="cellIs" dxfId="2281" priority="1260" operator="equal">
      <formula>0</formula>
    </cfRule>
  </conditionalFormatting>
  <conditionalFormatting sqref="AT61:AT110">
    <cfRule type="cellIs" dxfId="2280" priority="1259" operator="equal">
      <formula>0</formula>
    </cfRule>
  </conditionalFormatting>
  <conditionalFormatting sqref="BO98:BO100">
    <cfRule type="cellIs" dxfId="2279" priority="1258" operator="equal">
      <formula>1</formula>
    </cfRule>
  </conditionalFormatting>
  <conditionalFormatting sqref="BO61:BO105">
    <cfRule type="cellIs" dxfId="2278" priority="1257" operator="lessThan">
      <formula>2.8</formula>
    </cfRule>
  </conditionalFormatting>
  <conditionalFormatting sqref="BO97">
    <cfRule type="cellIs" dxfId="2277" priority="1256" operator="equal">
      <formula>1</formula>
    </cfRule>
  </conditionalFormatting>
  <conditionalFormatting sqref="BO96">
    <cfRule type="cellIs" dxfId="2276" priority="1255" operator="equal">
      <formula>1</formula>
    </cfRule>
  </conditionalFormatting>
  <conditionalFormatting sqref="BO101:BO110">
    <cfRule type="cellIs" dxfId="2275" priority="1254" operator="equal">
      <formula>1</formula>
    </cfRule>
  </conditionalFormatting>
  <conditionalFormatting sqref="BO101:BO110">
    <cfRule type="cellIs" dxfId="2274" priority="1253" operator="lessThan">
      <formula>2.8</formula>
    </cfRule>
  </conditionalFormatting>
  <conditionalFormatting sqref="BO61:BO107">
    <cfRule type="cellIs" dxfId="2273" priority="1252" operator="lessThan">
      <formula>3</formula>
    </cfRule>
  </conditionalFormatting>
  <conditionalFormatting sqref="BO61:BO110">
    <cfRule type="cellIs" dxfId="2272" priority="1251" operator="equal">
      <formula>0</formula>
    </cfRule>
  </conditionalFormatting>
  <conditionalFormatting sqref="BO62:BO105">
    <cfRule type="cellIs" dxfId="2271" priority="1250" operator="equal">
      <formula>0</formula>
    </cfRule>
  </conditionalFormatting>
  <conditionalFormatting sqref="BP61:BV110">
    <cfRule type="cellIs" dxfId="2270" priority="57" operator="lessThan">
      <formula>3</formula>
    </cfRule>
    <cfRule type="cellIs" dxfId="2269" priority="1249" operator="equal">
      <formula>0</formula>
    </cfRule>
  </conditionalFormatting>
  <conditionalFormatting sqref="CH111">
    <cfRule type="cellIs" dxfId="2268" priority="1248" operator="equal">
      <formula>0</formula>
    </cfRule>
  </conditionalFormatting>
  <conditionalFormatting sqref="BP61:BP110">
    <cfRule type="cellIs" dxfId="2267" priority="1247" operator="equal">
      <formula>0</formula>
    </cfRule>
  </conditionalFormatting>
  <conditionalFormatting sqref="CH61:CH110">
    <cfRule type="cellIs" dxfId="2266" priority="1246" operator="equal">
      <formula>0</formula>
    </cfRule>
  </conditionalFormatting>
  <conditionalFormatting sqref="BE60:BN60">
    <cfRule type="cellIs" dxfId="2265" priority="1245" operator="equal">
      <formula>0</formula>
    </cfRule>
  </conditionalFormatting>
  <conditionalFormatting sqref="BP60:BV60">
    <cfRule type="cellIs" dxfId="2264" priority="1242" operator="equal">
      <formula>0</formula>
    </cfRule>
    <cfRule type="cellIs" dxfId="2263" priority="1244" operator="equal">
      <formula>0</formula>
    </cfRule>
  </conditionalFormatting>
  <conditionalFormatting sqref="BW60:BY60">
    <cfRule type="cellIs" dxfId="2262" priority="1243" operator="equal">
      <formula>0</formula>
    </cfRule>
  </conditionalFormatting>
  <conditionalFormatting sqref="BO60">
    <cfRule type="cellIs" dxfId="2261" priority="1241" operator="equal">
      <formula>0</formula>
    </cfRule>
  </conditionalFormatting>
  <conditionalFormatting sqref="CG61:CG110">
    <cfRule type="cellIs" dxfId="2260" priority="1240" operator="equal">
      <formula>0</formula>
    </cfRule>
  </conditionalFormatting>
  <conditionalFormatting sqref="BE98:BM100">
    <cfRule type="cellIs" dxfId="2259" priority="1239" operator="equal">
      <formula>1</formula>
    </cfRule>
  </conditionalFormatting>
  <conditionalFormatting sqref="BE61:BM84 BE86:BM100">
    <cfRule type="cellIs" dxfId="2258" priority="1238" operator="lessThan">
      <formula>2.8</formula>
    </cfRule>
  </conditionalFormatting>
  <conditionalFormatting sqref="BE97:BM97">
    <cfRule type="cellIs" dxfId="2257" priority="1237" operator="equal">
      <formula>1</formula>
    </cfRule>
  </conditionalFormatting>
  <conditionalFormatting sqref="BE96:BM96">
    <cfRule type="cellIs" dxfId="2256" priority="1236" operator="equal">
      <formula>1</formula>
    </cfRule>
  </conditionalFormatting>
  <conditionalFormatting sqref="BE101:BM110">
    <cfRule type="cellIs" dxfId="2255" priority="1235" operator="equal">
      <formula>1</formula>
    </cfRule>
  </conditionalFormatting>
  <conditionalFormatting sqref="BE101:BM110">
    <cfRule type="cellIs" dxfId="2254" priority="1234" operator="lessThan">
      <formula>2.8</formula>
    </cfRule>
  </conditionalFormatting>
  <conditionalFormatting sqref="BE61:BM105">
    <cfRule type="cellIs" dxfId="2253" priority="1233" operator="lessThan">
      <formula>3</formula>
    </cfRule>
  </conditionalFormatting>
  <conditionalFormatting sqref="BE61:BM110">
    <cfRule type="cellIs" dxfId="2252" priority="1232" operator="equal">
      <formula>0</formula>
    </cfRule>
  </conditionalFormatting>
  <conditionalFormatting sqref="BN98:BN100">
    <cfRule type="cellIs" dxfId="2251" priority="1231" operator="equal">
      <formula>1</formula>
    </cfRule>
  </conditionalFormatting>
  <conditionalFormatting sqref="BN61:BN105">
    <cfRule type="cellIs" dxfId="2250" priority="1230" operator="lessThan">
      <formula>2.8</formula>
    </cfRule>
  </conditionalFormatting>
  <conditionalFormatting sqref="BN97">
    <cfRule type="cellIs" dxfId="2249" priority="1229" operator="equal">
      <formula>1</formula>
    </cfRule>
  </conditionalFormatting>
  <conditionalFormatting sqref="BN96">
    <cfRule type="cellIs" dxfId="2248" priority="1228" operator="equal">
      <formula>1</formula>
    </cfRule>
  </conditionalFormatting>
  <conditionalFormatting sqref="BN101:BN110">
    <cfRule type="cellIs" dxfId="2247" priority="1227" operator="equal">
      <formula>1</formula>
    </cfRule>
  </conditionalFormatting>
  <conditionalFormatting sqref="BN101:BN110">
    <cfRule type="cellIs" dxfId="2246" priority="1226" operator="lessThan">
      <formula>2.8</formula>
    </cfRule>
  </conditionalFormatting>
  <conditionalFormatting sqref="BN61:BN107">
    <cfRule type="cellIs" dxfId="2245" priority="1225" operator="lessThan">
      <formula>3</formula>
    </cfRule>
  </conditionalFormatting>
  <conditionalFormatting sqref="BN61:BN110">
    <cfRule type="cellIs" dxfId="2244" priority="1224" operator="equal">
      <formula>0</formula>
    </cfRule>
  </conditionalFormatting>
  <conditionalFormatting sqref="BN62:BN105">
    <cfRule type="cellIs" dxfId="2243" priority="1223" operator="equal">
      <formula>0</formula>
    </cfRule>
  </conditionalFormatting>
  <conditionalFormatting sqref="BX61:BY110">
    <cfRule type="cellIs" dxfId="2242" priority="1222" operator="equal">
      <formula>0</formula>
    </cfRule>
  </conditionalFormatting>
  <conditionalFormatting sqref="BW61:BW110">
    <cfRule type="cellIs" dxfId="2241" priority="1220" operator="equal">
      <formula>0</formula>
    </cfRule>
  </conditionalFormatting>
  <conditionalFormatting sqref="BW61:BW110">
    <cfRule type="cellIs" dxfId="2240" priority="1219" operator="equal">
      <formula>0</formula>
    </cfRule>
  </conditionalFormatting>
  <conditionalFormatting sqref="CJ61:CJ111">
    <cfRule type="cellIs" dxfId="2239" priority="1218" operator="equal">
      <formula>0</formula>
    </cfRule>
  </conditionalFormatting>
  <conditionalFormatting sqref="DJ55">
    <cfRule type="cellIs" dxfId="2238" priority="1216" operator="equal">
      <formula>0</formula>
    </cfRule>
  </conditionalFormatting>
  <conditionalFormatting sqref="DE55">
    <cfRule type="cellIs" dxfId="2237" priority="1217" operator="equal">
      <formula>0</formula>
    </cfRule>
  </conditionalFormatting>
  <conditionalFormatting sqref="CZ111">
    <cfRule type="cellIs" dxfId="2236" priority="1215" operator="equal">
      <formula>0</formula>
    </cfRule>
  </conditionalFormatting>
  <conditionalFormatting sqref="DE111">
    <cfRule type="cellIs" dxfId="2235" priority="1214" operator="equal">
      <formula>0</formula>
    </cfRule>
  </conditionalFormatting>
  <conditionalFormatting sqref="CJ5:CJ54">
    <cfRule type="cellIs" dxfId="2234" priority="1213" operator="equal">
      <formula>0</formula>
    </cfRule>
  </conditionalFormatting>
  <conditionalFormatting sqref="CJ55">
    <cfRule type="cellIs" dxfId="2233" priority="1212" operator="equal">
      <formula>0</formula>
    </cfRule>
  </conditionalFormatting>
  <conditionalFormatting sqref="DL61:DO110">
    <cfRule type="cellIs" dxfId="2232" priority="1211" operator="equal">
      <formula>0</formula>
    </cfRule>
  </conditionalFormatting>
  <conditionalFormatting sqref="DB61:DE110">
    <cfRule type="cellIs" dxfId="2231" priority="1210" operator="equal">
      <formula>0</formula>
    </cfRule>
  </conditionalFormatting>
  <conditionalFormatting sqref="DC61:DC110">
    <cfRule type="cellIs" dxfId="2230" priority="1209" operator="equal">
      <formula>0</formula>
    </cfRule>
  </conditionalFormatting>
  <conditionalFormatting sqref="DE61:DE110">
    <cfRule type="cellIs" dxfId="2229" priority="1208" operator="equal">
      <formula>0</formula>
    </cfRule>
  </conditionalFormatting>
  <conditionalFormatting sqref="DD61:DD110">
    <cfRule type="cellIs" dxfId="2228" priority="1207" operator="equal">
      <formula>0</formula>
    </cfRule>
  </conditionalFormatting>
  <conditionalFormatting sqref="DG61:DJ110">
    <cfRule type="cellIs" dxfId="2227" priority="1206" operator="equal">
      <formula>0</formula>
    </cfRule>
  </conditionalFormatting>
  <conditionalFormatting sqref="DH61:DH110">
    <cfRule type="cellIs" dxfId="2226" priority="1205" operator="equal">
      <formula>0</formula>
    </cfRule>
  </conditionalFormatting>
  <conditionalFormatting sqref="DJ61:DJ110">
    <cfRule type="cellIs" dxfId="2225" priority="1204" operator="equal">
      <formula>0</formula>
    </cfRule>
  </conditionalFormatting>
  <conditionalFormatting sqref="DI61:DI110">
    <cfRule type="cellIs" dxfId="2224" priority="1203" operator="equal">
      <formula>0</formula>
    </cfRule>
  </conditionalFormatting>
  <conditionalFormatting sqref="DJ111">
    <cfRule type="cellIs" dxfId="2223" priority="1202" operator="equal">
      <formula>0</formula>
    </cfRule>
  </conditionalFormatting>
  <conditionalFormatting sqref="DR117:EE167">
    <cfRule type="cellIs" dxfId="2222" priority="1201" operator="equal">
      <formula>0</formula>
    </cfRule>
  </conditionalFormatting>
  <conditionalFormatting sqref="EB117:EE166 DW117:DZ166 DR117:DU166">
    <cfRule type="cellIs" dxfId="2221" priority="1200" operator="equal">
      <formula>0</formula>
    </cfRule>
  </conditionalFormatting>
  <conditionalFormatting sqref="B158:E166">
    <cfRule type="cellIs" dxfId="2220" priority="1199" operator="equal">
      <formula>0</formula>
    </cfRule>
  </conditionalFormatting>
  <conditionalFormatting sqref="P143">
    <cfRule type="cellIs" dxfId="2219" priority="1195" operator="equal">
      <formula>1</formula>
    </cfRule>
  </conditionalFormatting>
  <conditionalFormatting sqref="P157:P166">
    <cfRule type="cellIs" dxfId="2218" priority="1192" operator="equal">
      <formula>0</formula>
    </cfRule>
  </conditionalFormatting>
  <conditionalFormatting sqref="P117:P166">
    <cfRule type="cellIs" dxfId="2217" priority="1198" operator="equal">
      <formula>1</formula>
    </cfRule>
  </conditionalFormatting>
  <conditionalFormatting sqref="P142">
    <cfRule type="cellIs" dxfId="2216" priority="1197" operator="equal">
      <formula>1</formula>
    </cfRule>
  </conditionalFormatting>
  <conditionalFormatting sqref="P117:P166">
    <cfRule type="cellIs" dxfId="2215" priority="1196" operator="equal">
      <formula>0</formula>
    </cfRule>
  </conditionalFormatting>
  <conditionalFormatting sqref="P117:P166">
    <cfRule type="cellIs" dxfId="2214" priority="1194" operator="lessThan">
      <formula>2.8</formula>
    </cfRule>
  </conditionalFormatting>
  <conditionalFormatting sqref="P157:P166">
    <cfRule type="cellIs" dxfId="2213" priority="1193" operator="equal">
      <formula>1</formula>
    </cfRule>
  </conditionalFormatting>
  <conditionalFormatting sqref="P157:P166">
    <cfRule type="cellIs" dxfId="2212" priority="1191" operator="lessThan">
      <formula>2.8</formula>
    </cfRule>
  </conditionalFormatting>
  <conditionalFormatting sqref="P117:P166">
    <cfRule type="cellIs" dxfId="2211" priority="1190" operator="equal">
      <formula>0</formula>
    </cfRule>
  </conditionalFormatting>
  <conditionalFormatting sqref="F154:N156">
    <cfRule type="cellIs" dxfId="2210" priority="1189" operator="equal">
      <formula>1</formula>
    </cfRule>
  </conditionalFormatting>
  <conditionalFormatting sqref="F117:N140 F142:N156">
    <cfRule type="cellIs" dxfId="2209" priority="1188" operator="lessThan">
      <formula>2.8</formula>
    </cfRule>
  </conditionalFormatting>
  <conditionalFormatting sqref="F153:N153">
    <cfRule type="cellIs" dxfId="2208" priority="1187" operator="equal">
      <formula>1</formula>
    </cfRule>
  </conditionalFormatting>
  <conditionalFormatting sqref="F152:N152">
    <cfRule type="cellIs" dxfId="2207" priority="1186" operator="equal">
      <formula>1</formula>
    </cfRule>
  </conditionalFormatting>
  <conditionalFormatting sqref="F157:N166">
    <cfRule type="cellIs" dxfId="2206" priority="1185" operator="equal">
      <formula>1</formula>
    </cfRule>
  </conditionalFormatting>
  <conditionalFormatting sqref="F157:N166">
    <cfRule type="cellIs" dxfId="2205" priority="1184" operator="lessThan">
      <formula>2.8</formula>
    </cfRule>
  </conditionalFormatting>
  <conditionalFormatting sqref="F117:N161">
    <cfRule type="cellIs" dxfId="2204" priority="1183" operator="lessThan">
      <formula>3</formula>
    </cfRule>
  </conditionalFormatting>
  <conditionalFormatting sqref="F117:N166">
    <cfRule type="cellIs" dxfId="2203" priority="1182" operator="equal">
      <formula>0</formula>
    </cfRule>
  </conditionalFormatting>
  <conditionalFormatting sqref="O154:O156">
    <cfRule type="cellIs" dxfId="2202" priority="1181" operator="equal">
      <formula>1</formula>
    </cfRule>
  </conditionalFormatting>
  <conditionalFormatting sqref="O117:O161">
    <cfRule type="cellIs" dxfId="2201" priority="1180" operator="lessThan">
      <formula>2.8</formula>
    </cfRule>
  </conditionalFormatting>
  <conditionalFormatting sqref="O153">
    <cfRule type="cellIs" dxfId="2200" priority="1179" operator="equal">
      <formula>1</formula>
    </cfRule>
  </conditionalFormatting>
  <conditionalFormatting sqref="O152">
    <cfRule type="cellIs" dxfId="2199" priority="1178" operator="equal">
      <formula>1</formula>
    </cfRule>
  </conditionalFormatting>
  <conditionalFormatting sqref="O157:O166">
    <cfRule type="cellIs" dxfId="2198" priority="1177" operator="equal">
      <formula>1</formula>
    </cfRule>
  </conditionalFormatting>
  <conditionalFormatting sqref="O157:O166">
    <cfRule type="cellIs" dxfId="2197" priority="1176" operator="lessThan">
      <formula>2.8</formula>
    </cfRule>
  </conditionalFormatting>
  <conditionalFormatting sqref="O117:O163">
    <cfRule type="cellIs" dxfId="2196" priority="1175" operator="lessThan">
      <formula>3</formula>
    </cfRule>
  </conditionalFormatting>
  <conditionalFormatting sqref="O117:O166">
    <cfRule type="cellIs" dxfId="2195" priority="1174" operator="equal">
      <formula>0</formula>
    </cfRule>
  </conditionalFormatting>
  <conditionalFormatting sqref="O118:O161">
    <cfRule type="cellIs" dxfId="2194" priority="1173" operator="equal">
      <formula>0</formula>
    </cfRule>
  </conditionalFormatting>
  <conditionalFormatting sqref="Q117:W166">
    <cfRule type="cellIs" dxfId="2193" priority="62" operator="lessThan">
      <formula>3</formula>
    </cfRule>
    <cfRule type="cellIs" dxfId="2192" priority="1172" operator="equal">
      <formula>0</formula>
    </cfRule>
  </conditionalFormatting>
  <conditionalFormatting sqref="Y117:Z166">
    <cfRule type="cellIs" dxfId="2191" priority="1171" operator="equal">
      <formula>0</formula>
    </cfRule>
  </conditionalFormatting>
  <conditionalFormatting sqref="CB167 CA117:CB166">
    <cfRule type="cellIs" dxfId="2190" priority="1170" operator="equal">
      <formula>0</formula>
    </cfRule>
  </conditionalFormatting>
  <conditionalFormatting sqref="CW117:CZ166">
    <cfRule type="cellIs" dxfId="2189" priority="1169" operator="equal">
      <formula>0</formula>
    </cfRule>
  </conditionalFormatting>
  <conditionalFormatting sqref="CX117:CX166">
    <cfRule type="cellIs" dxfId="2188" priority="1168" operator="equal">
      <formula>0</formula>
    </cfRule>
  </conditionalFormatting>
  <conditionalFormatting sqref="CZ117:CZ166">
    <cfRule type="cellIs" dxfId="2187" priority="1167" operator="equal">
      <formula>0</formula>
    </cfRule>
  </conditionalFormatting>
  <conditionalFormatting sqref="CP117:CU117 CP158:CU166 CU118:CU157">
    <cfRule type="cellIs" dxfId="2186" priority="1166" operator="equal">
      <formula>0</formula>
    </cfRule>
  </conditionalFormatting>
  <conditionalFormatting sqref="AL154:AL156">
    <cfRule type="cellIs" dxfId="2185" priority="1165" operator="equal">
      <formula>1</formula>
    </cfRule>
  </conditionalFormatting>
  <conditionalFormatting sqref="AL117:AL161">
    <cfRule type="cellIs" dxfId="2184" priority="1164" operator="lessThan">
      <formula>2.8</formula>
    </cfRule>
  </conditionalFormatting>
  <conditionalFormatting sqref="AL153">
    <cfRule type="cellIs" dxfId="2183" priority="1163" operator="equal">
      <formula>1</formula>
    </cfRule>
  </conditionalFormatting>
  <conditionalFormatting sqref="AL152">
    <cfRule type="cellIs" dxfId="2182" priority="1162" operator="equal">
      <formula>1</formula>
    </cfRule>
  </conditionalFormatting>
  <conditionalFormatting sqref="AL157:AL166">
    <cfRule type="cellIs" dxfId="2181" priority="1161" operator="equal">
      <formula>1</formula>
    </cfRule>
  </conditionalFormatting>
  <conditionalFormatting sqref="AL157:AL166">
    <cfRule type="cellIs" dxfId="2180" priority="1160" operator="lessThan">
      <formula>2.8</formula>
    </cfRule>
  </conditionalFormatting>
  <conditionalFormatting sqref="AL117:AL163">
    <cfRule type="cellIs" dxfId="2179" priority="1159" operator="lessThan">
      <formula>3</formula>
    </cfRule>
  </conditionalFormatting>
  <conditionalFormatting sqref="AL117:AL166">
    <cfRule type="cellIs" dxfId="2178" priority="1158" operator="equal">
      <formula>0</formula>
    </cfRule>
  </conditionalFormatting>
  <conditionalFormatting sqref="AL118:AL161">
    <cfRule type="cellIs" dxfId="2177" priority="1157" operator="equal">
      <formula>0</formula>
    </cfRule>
  </conditionalFormatting>
  <conditionalFormatting sqref="AM117:AS166">
    <cfRule type="cellIs" dxfId="2176" priority="1156" operator="equal">
      <formula>0</formula>
    </cfRule>
  </conditionalFormatting>
  <conditionalFormatting sqref="AX117:BC166">
    <cfRule type="cellIs" dxfId="2175" priority="1155" operator="equal">
      <formula>0</formula>
    </cfRule>
  </conditionalFormatting>
  <conditionalFormatting sqref="CE167">
    <cfRule type="cellIs" dxfId="2174" priority="1154" operator="equal">
      <formula>0</formula>
    </cfRule>
  </conditionalFormatting>
  <conditionalFormatting sqref="AM117:AM166">
    <cfRule type="cellIs" dxfId="2173" priority="1153" operator="equal">
      <formula>0</formula>
    </cfRule>
  </conditionalFormatting>
  <conditionalFormatting sqref="AB152:AJ152">
    <cfRule type="cellIs" dxfId="2172" priority="1130" operator="equal">
      <formula>1</formula>
    </cfRule>
  </conditionalFormatting>
  <conditionalFormatting sqref="AB157:AJ166">
    <cfRule type="cellIs" dxfId="2171" priority="1129" operator="equal">
      <formula>1</formula>
    </cfRule>
  </conditionalFormatting>
  <conditionalFormatting sqref="Y117:Y166">
    <cfRule type="cellIs" dxfId="2170" priority="1152" operator="equal">
      <formula>0</formula>
    </cfRule>
  </conditionalFormatting>
  <conditionalFormatting sqref="CU117:CU166">
    <cfRule type="cellIs" dxfId="2169" priority="1151" operator="equal">
      <formula>0</formula>
    </cfRule>
  </conditionalFormatting>
  <conditionalFormatting sqref="CE117:CE166">
    <cfRule type="cellIs" dxfId="2168" priority="1150" operator="equal">
      <formula>0</formula>
    </cfRule>
  </conditionalFormatting>
  <conditionalFormatting sqref="AX116:BC116">
    <cfRule type="cellIs" dxfId="2167" priority="1149" operator="equal">
      <formula>0</formula>
    </cfRule>
  </conditionalFormatting>
  <conditionalFormatting sqref="F116:O116">
    <cfRule type="cellIs" dxfId="2166" priority="1148" operator="equal">
      <formula>0</formula>
    </cfRule>
  </conditionalFormatting>
  <conditionalFormatting sqref="Q116:W116">
    <cfRule type="cellIs" dxfId="2165" priority="1146" operator="equal">
      <formula>0</formula>
    </cfRule>
    <cfRule type="cellIs" dxfId="2164" priority="1147" operator="equal">
      <formula>0</formula>
    </cfRule>
  </conditionalFormatting>
  <conditionalFormatting sqref="AB116:AK116">
    <cfRule type="cellIs" dxfId="2163" priority="1145" operator="equal">
      <formula>0</formula>
    </cfRule>
  </conditionalFormatting>
  <conditionalFormatting sqref="AM116:AS116">
    <cfRule type="cellIs" dxfId="2162" priority="1142" operator="equal">
      <formula>0</formula>
    </cfRule>
    <cfRule type="cellIs" dxfId="2161" priority="1144" operator="equal">
      <formula>0</formula>
    </cfRule>
  </conditionalFormatting>
  <conditionalFormatting sqref="AT116:AV116">
    <cfRule type="cellIs" dxfId="2160" priority="1143" operator="equal">
      <formula>0</formula>
    </cfRule>
  </conditionalFormatting>
  <conditionalFormatting sqref="AL116">
    <cfRule type="cellIs" dxfId="2159" priority="1141" operator="equal">
      <formula>0</formula>
    </cfRule>
  </conditionalFormatting>
  <conditionalFormatting sqref="X116:Z116">
    <cfRule type="cellIs" dxfId="2158" priority="1140" operator="equal">
      <formula>0</formula>
    </cfRule>
  </conditionalFormatting>
  <conditionalFormatting sqref="P116">
    <cfRule type="cellIs" dxfId="2157" priority="1139" operator="equal">
      <formula>0</formula>
    </cfRule>
  </conditionalFormatting>
  <conditionalFormatting sqref="CD117:CD166">
    <cfRule type="cellIs" dxfId="2156" priority="1138" operator="equal">
      <formula>0</formula>
    </cfRule>
  </conditionalFormatting>
  <conditionalFormatting sqref="CY117:CY166">
    <cfRule type="cellIs" dxfId="2155" priority="1137" operator="equal">
      <formula>0</formula>
    </cfRule>
  </conditionalFormatting>
  <conditionalFormatting sqref="CL118:CN166">
    <cfRule type="cellIs" dxfId="2154" priority="1136" operator="equal">
      <formula>0</formula>
    </cfRule>
  </conditionalFormatting>
  <conditionalFormatting sqref="AU117:AU166">
    <cfRule type="cellIs" dxfId="2153" priority="1115" operator="equal">
      <formula>0</formula>
    </cfRule>
  </conditionalFormatting>
  <conditionalFormatting sqref="X117:X166">
    <cfRule type="cellIs" dxfId="2152" priority="1135" operator="equal">
      <formula>0</formula>
    </cfRule>
  </conditionalFormatting>
  <conditionalFormatting sqref="X117:X166">
    <cfRule type="cellIs" dxfId="2151" priority="1134" operator="equal">
      <formula>0</formula>
    </cfRule>
  </conditionalFormatting>
  <conditionalFormatting sqref="AB154:AJ156">
    <cfRule type="cellIs" dxfId="2150" priority="1133" operator="equal">
      <formula>1</formula>
    </cfRule>
  </conditionalFormatting>
  <conditionalFormatting sqref="AB117:AJ140 AB142:AJ156">
    <cfRule type="cellIs" dxfId="2149" priority="1132" operator="lessThan">
      <formula>2.8</formula>
    </cfRule>
  </conditionalFormatting>
  <conditionalFormatting sqref="AB153:AJ153">
    <cfRule type="cellIs" dxfId="2148" priority="1131" operator="equal">
      <formula>1</formula>
    </cfRule>
  </conditionalFormatting>
  <conditionalFormatting sqref="AB157:AJ166">
    <cfRule type="cellIs" dxfId="2147" priority="1128" operator="lessThan">
      <formula>2.8</formula>
    </cfRule>
  </conditionalFormatting>
  <conditionalFormatting sqref="AB117:AJ161">
    <cfRule type="cellIs" dxfId="2146" priority="1127" operator="lessThan">
      <formula>3</formula>
    </cfRule>
  </conditionalFormatting>
  <conditionalFormatting sqref="AB117:AJ166">
    <cfRule type="cellIs" dxfId="2145" priority="1126" operator="equal">
      <formula>0</formula>
    </cfRule>
  </conditionalFormatting>
  <conditionalFormatting sqref="AK154:AK156">
    <cfRule type="cellIs" dxfId="2144" priority="1125" operator="equal">
      <formula>1</formula>
    </cfRule>
  </conditionalFormatting>
  <conditionalFormatting sqref="AK117:AK161">
    <cfRule type="cellIs" dxfId="2143" priority="1124" operator="lessThan">
      <formula>2.8</formula>
    </cfRule>
  </conditionalFormatting>
  <conditionalFormatting sqref="AK153">
    <cfRule type="cellIs" dxfId="2142" priority="1123" operator="equal">
      <formula>1</formula>
    </cfRule>
  </conditionalFormatting>
  <conditionalFormatting sqref="AK152">
    <cfRule type="cellIs" dxfId="2141" priority="1122" operator="equal">
      <formula>1</formula>
    </cfRule>
  </conditionalFormatting>
  <conditionalFormatting sqref="AK157:AK166">
    <cfRule type="cellIs" dxfId="2140" priority="1121" operator="equal">
      <formula>1</formula>
    </cfRule>
  </conditionalFormatting>
  <conditionalFormatting sqref="AK157:AK166">
    <cfRule type="cellIs" dxfId="2139" priority="1120" operator="lessThan">
      <formula>2.8</formula>
    </cfRule>
  </conditionalFormatting>
  <conditionalFormatting sqref="AK117:AK163">
    <cfRule type="cellIs" dxfId="2138" priority="1119" operator="lessThan">
      <formula>3</formula>
    </cfRule>
  </conditionalFormatting>
  <conditionalFormatting sqref="AK117:AK166">
    <cfRule type="cellIs" dxfId="2137" priority="1118" operator="equal">
      <formula>0</formula>
    </cfRule>
  </conditionalFormatting>
  <conditionalFormatting sqref="AK118:AK161">
    <cfRule type="cellIs" dxfId="2136" priority="1117" operator="equal">
      <formula>0</formula>
    </cfRule>
  </conditionalFormatting>
  <conditionalFormatting sqref="AU117:AV166">
    <cfRule type="cellIs" dxfId="2135" priority="1116" operator="equal">
      <formula>0</formula>
    </cfRule>
  </conditionalFormatting>
  <conditionalFormatting sqref="BX117:BX166">
    <cfRule type="cellIs" dxfId="2134" priority="1075" operator="equal">
      <formula>0</formula>
    </cfRule>
  </conditionalFormatting>
  <conditionalFormatting sqref="AT117:AT166">
    <cfRule type="cellIs" dxfId="2133" priority="1114" operator="equal">
      <formula>0</formula>
    </cfRule>
  </conditionalFormatting>
  <conditionalFormatting sqref="AT117:AT166">
    <cfRule type="cellIs" dxfId="2132" priority="1113" operator="equal">
      <formula>0</formula>
    </cfRule>
  </conditionalFormatting>
  <conditionalFormatting sqref="BO154:BO156">
    <cfRule type="cellIs" dxfId="2131" priority="1112" operator="equal">
      <formula>1</formula>
    </cfRule>
  </conditionalFormatting>
  <conditionalFormatting sqref="BO117:BO161">
    <cfRule type="cellIs" dxfId="2130" priority="1111" operator="lessThan">
      <formula>2.8</formula>
    </cfRule>
  </conditionalFormatting>
  <conditionalFormatting sqref="BO153">
    <cfRule type="cellIs" dxfId="2129" priority="1110" operator="equal">
      <formula>1</formula>
    </cfRule>
  </conditionalFormatting>
  <conditionalFormatting sqref="BO152">
    <cfRule type="cellIs" dxfId="2128" priority="1109" operator="equal">
      <formula>1</formula>
    </cfRule>
  </conditionalFormatting>
  <conditionalFormatting sqref="BO157:BO166">
    <cfRule type="cellIs" dxfId="2127" priority="1108" operator="equal">
      <formula>1</formula>
    </cfRule>
  </conditionalFormatting>
  <conditionalFormatting sqref="BO157:BO166">
    <cfRule type="cellIs" dxfId="2126" priority="1107" operator="lessThan">
      <formula>2.8</formula>
    </cfRule>
  </conditionalFormatting>
  <conditionalFormatting sqref="BO117:BO163">
    <cfRule type="cellIs" dxfId="2125" priority="1106" operator="lessThan">
      <formula>3</formula>
    </cfRule>
  </conditionalFormatting>
  <conditionalFormatting sqref="BO117:BO166">
    <cfRule type="cellIs" dxfId="2124" priority="1105" operator="equal">
      <formula>0</formula>
    </cfRule>
  </conditionalFormatting>
  <conditionalFormatting sqref="BO118:BO161">
    <cfRule type="cellIs" dxfId="2123" priority="1104" operator="equal">
      <formula>0</formula>
    </cfRule>
  </conditionalFormatting>
  <conditionalFormatting sqref="BP117:BV166">
    <cfRule type="cellIs" dxfId="2122" priority="1103" operator="equal">
      <formula>0</formula>
    </cfRule>
  </conditionalFormatting>
  <conditionalFormatting sqref="CH167">
    <cfRule type="cellIs" dxfId="2121" priority="1102" operator="equal">
      <formula>0</formula>
    </cfRule>
  </conditionalFormatting>
  <conditionalFormatting sqref="BP117:BP166">
    <cfRule type="cellIs" dxfId="2120" priority="1101" operator="equal">
      <formula>0</formula>
    </cfRule>
  </conditionalFormatting>
  <conditionalFormatting sqref="CH117:CH166">
    <cfRule type="cellIs" dxfId="2119" priority="1100" operator="equal">
      <formula>0</formula>
    </cfRule>
  </conditionalFormatting>
  <conditionalFormatting sqref="BE116:BN116">
    <cfRule type="cellIs" dxfId="2118" priority="1099" operator="equal">
      <formula>0</formula>
    </cfRule>
  </conditionalFormatting>
  <conditionalFormatting sqref="BP116:BV116">
    <cfRule type="cellIs" dxfId="2117" priority="1096" operator="equal">
      <formula>0</formula>
    </cfRule>
    <cfRule type="cellIs" dxfId="2116" priority="1098" operator="equal">
      <formula>0</formula>
    </cfRule>
  </conditionalFormatting>
  <conditionalFormatting sqref="BW116:BY116">
    <cfRule type="cellIs" dxfId="2115" priority="1097" operator="equal">
      <formula>0</formula>
    </cfRule>
  </conditionalFormatting>
  <conditionalFormatting sqref="BO116">
    <cfRule type="cellIs" dxfId="2114" priority="1095" operator="equal">
      <formula>0</formula>
    </cfRule>
  </conditionalFormatting>
  <conditionalFormatting sqref="CG117:CG166">
    <cfRule type="cellIs" dxfId="2113" priority="1094" operator="equal">
      <formula>0</formula>
    </cfRule>
  </conditionalFormatting>
  <conditionalFormatting sqref="BE154:BM156">
    <cfRule type="cellIs" dxfId="2112" priority="1093" operator="equal">
      <formula>1</formula>
    </cfRule>
  </conditionalFormatting>
  <conditionalFormatting sqref="BE117:BM140 BE142:BM156">
    <cfRule type="cellIs" dxfId="2111" priority="1092" operator="lessThan">
      <formula>2.8</formula>
    </cfRule>
  </conditionalFormatting>
  <conditionalFormatting sqref="BE153:BM153">
    <cfRule type="cellIs" dxfId="2110" priority="1091" operator="equal">
      <formula>1</formula>
    </cfRule>
  </conditionalFormatting>
  <conditionalFormatting sqref="BE152:BM152">
    <cfRule type="cellIs" dxfId="2109" priority="1090" operator="equal">
      <formula>1</formula>
    </cfRule>
  </conditionalFormatting>
  <conditionalFormatting sqref="BE157:BM166">
    <cfRule type="cellIs" dxfId="2108" priority="1089" operator="equal">
      <formula>1</formula>
    </cfRule>
  </conditionalFormatting>
  <conditionalFormatting sqref="BE157:BM166">
    <cfRule type="cellIs" dxfId="2107" priority="1088" operator="lessThan">
      <formula>2.8</formula>
    </cfRule>
  </conditionalFormatting>
  <conditionalFormatting sqref="BE117:BM161">
    <cfRule type="cellIs" dxfId="2106" priority="1087" operator="lessThan">
      <formula>3</formula>
    </cfRule>
  </conditionalFormatting>
  <conditionalFormatting sqref="BE117:BM166">
    <cfRule type="cellIs" dxfId="2105" priority="1086" operator="equal">
      <formula>0</formula>
    </cfRule>
  </conditionalFormatting>
  <conditionalFormatting sqref="BN154:BN156">
    <cfRule type="cellIs" dxfId="2104" priority="1085" operator="equal">
      <formula>1</formula>
    </cfRule>
  </conditionalFormatting>
  <conditionalFormatting sqref="BN117:BN161">
    <cfRule type="cellIs" dxfId="2103" priority="1084" operator="lessThan">
      <formula>2.8</formula>
    </cfRule>
  </conditionalFormatting>
  <conditionalFormatting sqref="BN153">
    <cfRule type="cellIs" dxfId="2102" priority="1083" operator="equal">
      <formula>1</formula>
    </cfRule>
  </conditionalFormatting>
  <conditionalFormatting sqref="BN152">
    <cfRule type="cellIs" dxfId="2101" priority="1082" operator="equal">
      <formula>1</formula>
    </cfRule>
  </conditionalFormatting>
  <conditionalFormatting sqref="BN157:BN166">
    <cfRule type="cellIs" dxfId="2100" priority="1081" operator="equal">
      <formula>1</formula>
    </cfRule>
  </conditionalFormatting>
  <conditionalFormatting sqref="BN157:BN166">
    <cfRule type="cellIs" dxfId="2099" priority="1080" operator="lessThan">
      <formula>2.8</formula>
    </cfRule>
  </conditionalFormatting>
  <conditionalFormatting sqref="BN117:BN163">
    <cfRule type="cellIs" dxfId="2098" priority="1079" operator="lessThan">
      <formula>3</formula>
    </cfRule>
  </conditionalFormatting>
  <conditionalFormatting sqref="BN117:BN166">
    <cfRule type="cellIs" dxfId="2097" priority="1078" operator="equal">
      <formula>0</formula>
    </cfRule>
  </conditionalFormatting>
  <conditionalFormatting sqref="BN118:BN161">
    <cfRule type="cellIs" dxfId="2096" priority="1077" operator="equal">
      <formula>0</formula>
    </cfRule>
  </conditionalFormatting>
  <conditionalFormatting sqref="BX117:BY166">
    <cfRule type="cellIs" dxfId="2095" priority="1076" operator="equal">
      <formula>0</formula>
    </cfRule>
  </conditionalFormatting>
  <conditionalFormatting sqref="BW117:BW166">
    <cfRule type="cellIs" dxfId="2094" priority="1074" operator="equal">
      <formula>0</formula>
    </cfRule>
  </conditionalFormatting>
  <conditionalFormatting sqref="BW117:BW166">
    <cfRule type="cellIs" dxfId="2093" priority="1073" operator="equal">
      <formula>0</formula>
    </cfRule>
  </conditionalFormatting>
  <conditionalFormatting sqref="CJ117:CJ167">
    <cfRule type="cellIs" dxfId="2092" priority="1072" operator="equal">
      <formula>0</formula>
    </cfRule>
  </conditionalFormatting>
  <conditionalFormatting sqref="CZ167">
    <cfRule type="cellIs" dxfId="2091" priority="1071" operator="equal">
      <formula>0</formula>
    </cfRule>
  </conditionalFormatting>
  <conditionalFormatting sqref="DE167">
    <cfRule type="cellIs" dxfId="2090" priority="1070" operator="equal">
      <formula>0</formula>
    </cfRule>
  </conditionalFormatting>
  <conditionalFormatting sqref="DL117:DO166">
    <cfRule type="cellIs" dxfId="2089" priority="1069" operator="equal">
      <formula>0</formula>
    </cfRule>
  </conditionalFormatting>
  <conditionalFormatting sqref="DB117:DE166">
    <cfRule type="cellIs" dxfId="2088" priority="1068" operator="equal">
      <formula>0</formula>
    </cfRule>
  </conditionalFormatting>
  <conditionalFormatting sqref="DC117:DC166">
    <cfRule type="cellIs" dxfId="2087" priority="1067" operator="equal">
      <formula>0</formula>
    </cfRule>
  </conditionalFormatting>
  <conditionalFormatting sqref="DE117:DE166">
    <cfRule type="cellIs" dxfId="2086" priority="1066" operator="equal">
      <formula>0</formula>
    </cfRule>
  </conditionalFormatting>
  <conditionalFormatting sqref="DD117:DD166">
    <cfRule type="cellIs" dxfId="2085" priority="1065" operator="equal">
      <formula>0</formula>
    </cfRule>
  </conditionalFormatting>
  <conditionalFormatting sqref="DG117:DJ166">
    <cfRule type="cellIs" dxfId="2084" priority="1064" operator="equal">
      <formula>0</formula>
    </cfRule>
  </conditionalFormatting>
  <conditionalFormatting sqref="DH117:DH166">
    <cfRule type="cellIs" dxfId="2083" priority="1063" operator="equal">
      <formula>0</formula>
    </cfRule>
  </conditionalFormatting>
  <conditionalFormatting sqref="DJ117:DJ166">
    <cfRule type="cellIs" dxfId="2082" priority="1062" operator="equal">
      <formula>0</formula>
    </cfRule>
  </conditionalFormatting>
  <conditionalFormatting sqref="DI117:DI166">
    <cfRule type="cellIs" dxfId="2081" priority="1061" operator="equal">
      <formula>0</formula>
    </cfRule>
  </conditionalFormatting>
  <conditionalFormatting sqref="DJ167">
    <cfRule type="cellIs" dxfId="2080" priority="1060" operator="equal">
      <formula>0</formula>
    </cfRule>
  </conditionalFormatting>
  <conditionalFormatting sqref="DR173:EE223">
    <cfRule type="cellIs" dxfId="2079" priority="1059" operator="equal">
      <formula>0</formula>
    </cfRule>
  </conditionalFormatting>
  <conditionalFormatting sqref="EB173:EE222 DW173:DZ222 DR173:DU222">
    <cfRule type="cellIs" dxfId="2078" priority="1058" operator="equal">
      <formula>0</formula>
    </cfRule>
  </conditionalFormatting>
  <conditionalFormatting sqref="B214:E222">
    <cfRule type="cellIs" dxfId="2077" priority="1057" operator="equal">
      <formula>0</formula>
    </cfRule>
  </conditionalFormatting>
  <conditionalFormatting sqref="P199">
    <cfRule type="cellIs" dxfId="2076" priority="1053" operator="equal">
      <formula>1</formula>
    </cfRule>
  </conditionalFormatting>
  <conditionalFormatting sqref="P213:P222">
    <cfRule type="cellIs" dxfId="2075" priority="1050" operator="equal">
      <formula>0</formula>
    </cfRule>
  </conditionalFormatting>
  <conditionalFormatting sqref="P173:P222">
    <cfRule type="cellIs" dxfId="2074" priority="1056" operator="equal">
      <formula>1</formula>
    </cfRule>
  </conditionalFormatting>
  <conditionalFormatting sqref="P198">
    <cfRule type="cellIs" dxfId="2073" priority="1055" operator="equal">
      <formula>1</formula>
    </cfRule>
  </conditionalFormatting>
  <conditionalFormatting sqref="P173:P222">
    <cfRule type="cellIs" dxfId="2072" priority="1054" operator="equal">
      <formula>0</formula>
    </cfRule>
  </conditionalFormatting>
  <conditionalFormatting sqref="P173:P222">
    <cfRule type="cellIs" dxfId="2071" priority="1052" operator="lessThan">
      <formula>2.8</formula>
    </cfRule>
  </conditionalFormatting>
  <conditionalFormatting sqref="P213:P222">
    <cfRule type="cellIs" dxfId="2070" priority="1051" operator="equal">
      <formula>1</formula>
    </cfRule>
  </conditionalFormatting>
  <conditionalFormatting sqref="P213:P222">
    <cfRule type="cellIs" dxfId="2069" priority="1049" operator="lessThan">
      <formula>2.8</formula>
    </cfRule>
  </conditionalFormatting>
  <conditionalFormatting sqref="P173:P222">
    <cfRule type="cellIs" dxfId="2068" priority="1048" operator="equal">
      <formula>0</formula>
    </cfRule>
  </conditionalFormatting>
  <conditionalFormatting sqref="F210:N212">
    <cfRule type="cellIs" dxfId="2067" priority="1047" operator="equal">
      <formula>1</formula>
    </cfRule>
  </conditionalFormatting>
  <conditionalFormatting sqref="F173:N196 F198:N212">
    <cfRule type="cellIs" dxfId="2066" priority="1046" operator="lessThan">
      <formula>2.8</formula>
    </cfRule>
  </conditionalFormatting>
  <conditionalFormatting sqref="F209:N209">
    <cfRule type="cellIs" dxfId="2065" priority="1045" operator="equal">
      <formula>1</formula>
    </cfRule>
  </conditionalFormatting>
  <conditionalFormatting sqref="F208:N208">
    <cfRule type="cellIs" dxfId="2064" priority="1044" operator="equal">
      <formula>1</formula>
    </cfRule>
  </conditionalFormatting>
  <conditionalFormatting sqref="F213:N222">
    <cfRule type="cellIs" dxfId="2063" priority="1043" operator="equal">
      <formula>1</formula>
    </cfRule>
  </conditionalFormatting>
  <conditionalFormatting sqref="F213:N222">
    <cfRule type="cellIs" dxfId="2062" priority="1042" operator="lessThan">
      <formula>2.8</formula>
    </cfRule>
  </conditionalFormatting>
  <conditionalFormatting sqref="F173:N217">
    <cfRule type="cellIs" dxfId="2061" priority="1041" operator="lessThan">
      <formula>3</formula>
    </cfRule>
  </conditionalFormatting>
  <conditionalFormatting sqref="F173:N222">
    <cfRule type="cellIs" dxfId="2060" priority="1040" operator="equal">
      <formula>0</formula>
    </cfRule>
  </conditionalFormatting>
  <conditionalFormatting sqref="O210:O212">
    <cfRule type="cellIs" dxfId="2059" priority="1039" operator="equal">
      <formula>1</formula>
    </cfRule>
  </conditionalFormatting>
  <conditionalFormatting sqref="O173:O217">
    <cfRule type="cellIs" dxfId="2058" priority="1038" operator="lessThan">
      <formula>2.8</formula>
    </cfRule>
  </conditionalFormatting>
  <conditionalFormatting sqref="O209">
    <cfRule type="cellIs" dxfId="2057" priority="1037" operator="equal">
      <formula>1</formula>
    </cfRule>
  </conditionalFormatting>
  <conditionalFormatting sqref="O208">
    <cfRule type="cellIs" dxfId="2056" priority="1036" operator="equal">
      <formula>1</formula>
    </cfRule>
  </conditionalFormatting>
  <conditionalFormatting sqref="O213:O222">
    <cfRule type="cellIs" dxfId="2055" priority="1035" operator="equal">
      <formula>1</formula>
    </cfRule>
  </conditionalFormatting>
  <conditionalFormatting sqref="O213:O222">
    <cfRule type="cellIs" dxfId="2054" priority="1034" operator="lessThan">
      <formula>2.8</formula>
    </cfRule>
  </conditionalFormatting>
  <conditionalFormatting sqref="O173:O219">
    <cfRule type="cellIs" dxfId="2053" priority="1033" operator="lessThan">
      <formula>3</formula>
    </cfRule>
  </conditionalFormatting>
  <conditionalFormatting sqref="O173:O222">
    <cfRule type="cellIs" dxfId="2052" priority="1032" operator="equal">
      <formula>0</formula>
    </cfRule>
  </conditionalFormatting>
  <conditionalFormatting sqref="O174:O217">
    <cfRule type="cellIs" dxfId="2051" priority="1031" operator="equal">
      <formula>0</formula>
    </cfRule>
  </conditionalFormatting>
  <conditionalFormatting sqref="Q173:W222">
    <cfRule type="cellIs" dxfId="2050" priority="58" operator="lessThan">
      <formula>3</formula>
    </cfRule>
    <cfRule type="cellIs" dxfId="2049" priority="1030" operator="equal">
      <formula>0</formula>
    </cfRule>
  </conditionalFormatting>
  <conditionalFormatting sqref="Y173:Z222">
    <cfRule type="cellIs" dxfId="2048" priority="1029" operator="equal">
      <formula>0</formula>
    </cfRule>
  </conditionalFormatting>
  <conditionalFormatting sqref="CB223 CA173:CB222">
    <cfRule type="cellIs" dxfId="2047" priority="1028" operator="equal">
      <formula>0</formula>
    </cfRule>
  </conditionalFormatting>
  <conditionalFormatting sqref="CW173:CZ222">
    <cfRule type="cellIs" dxfId="2046" priority="1027" operator="equal">
      <formula>0</formula>
    </cfRule>
  </conditionalFormatting>
  <conditionalFormatting sqref="CX173:CX222">
    <cfRule type="cellIs" dxfId="2045" priority="1026" operator="equal">
      <formula>0</formula>
    </cfRule>
  </conditionalFormatting>
  <conditionalFormatting sqref="CZ173:CZ222">
    <cfRule type="cellIs" dxfId="2044" priority="1025" operator="equal">
      <formula>0</formula>
    </cfRule>
  </conditionalFormatting>
  <conditionalFormatting sqref="CP173:CU173 CP214:CU222 CU174:CU213">
    <cfRule type="cellIs" dxfId="2043" priority="1024" operator="equal">
      <formula>0</formula>
    </cfRule>
  </conditionalFormatting>
  <conditionalFormatting sqref="AL210:AL212">
    <cfRule type="cellIs" dxfId="2042" priority="1023" operator="equal">
      <formula>1</formula>
    </cfRule>
  </conditionalFormatting>
  <conditionalFormatting sqref="AL173:AL217">
    <cfRule type="cellIs" dxfId="2041" priority="1022" operator="lessThan">
      <formula>2.8</formula>
    </cfRule>
  </conditionalFormatting>
  <conditionalFormatting sqref="AL209">
    <cfRule type="cellIs" dxfId="2040" priority="1021" operator="equal">
      <formula>1</formula>
    </cfRule>
  </conditionalFormatting>
  <conditionalFormatting sqref="AL208">
    <cfRule type="cellIs" dxfId="2039" priority="1020" operator="equal">
      <formula>1</formula>
    </cfRule>
  </conditionalFormatting>
  <conditionalFormatting sqref="AL213:AL222">
    <cfRule type="cellIs" dxfId="2038" priority="1019" operator="equal">
      <formula>1</formula>
    </cfRule>
  </conditionalFormatting>
  <conditionalFormatting sqref="AL213:AL222">
    <cfRule type="cellIs" dxfId="2037" priority="1018" operator="lessThan">
      <formula>2.8</formula>
    </cfRule>
  </conditionalFormatting>
  <conditionalFormatting sqref="AL173:AL219">
    <cfRule type="cellIs" dxfId="2036" priority="1017" operator="lessThan">
      <formula>3</formula>
    </cfRule>
  </conditionalFormatting>
  <conditionalFormatting sqref="AL173:AL222">
    <cfRule type="cellIs" dxfId="2035" priority="1016" operator="equal">
      <formula>0</formula>
    </cfRule>
  </conditionalFormatting>
  <conditionalFormatting sqref="AL174:AL217">
    <cfRule type="cellIs" dxfId="2034" priority="1015" operator="equal">
      <formula>0</formula>
    </cfRule>
  </conditionalFormatting>
  <conditionalFormatting sqref="AM173:AS222">
    <cfRule type="cellIs" dxfId="2033" priority="1014" operator="equal">
      <formula>0</formula>
    </cfRule>
  </conditionalFormatting>
  <conditionalFormatting sqref="AX173:BC222">
    <cfRule type="cellIs" dxfId="2032" priority="1013" operator="equal">
      <formula>0</formula>
    </cfRule>
  </conditionalFormatting>
  <conditionalFormatting sqref="CE223">
    <cfRule type="cellIs" dxfId="2031" priority="1012" operator="equal">
      <formula>0</formula>
    </cfRule>
  </conditionalFormatting>
  <conditionalFormatting sqref="AM173:AM222">
    <cfRule type="cellIs" dxfId="2030" priority="1011" operator="equal">
      <formula>0</formula>
    </cfRule>
  </conditionalFormatting>
  <conditionalFormatting sqref="AB208:AJ208">
    <cfRule type="cellIs" dxfId="2029" priority="988" operator="equal">
      <formula>1</formula>
    </cfRule>
  </conditionalFormatting>
  <conditionalFormatting sqref="AB213:AJ222">
    <cfRule type="cellIs" dxfId="2028" priority="987" operator="equal">
      <formula>1</formula>
    </cfRule>
  </conditionalFormatting>
  <conditionalFormatting sqref="Y173:Y222">
    <cfRule type="cellIs" dxfId="2027" priority="1010" operator="equal">
      <formula>0</formula>
    </cfRule>
  </conditionalFormatting>
  <conditionalFormatting sqref="CU173:CU222">
    <cfRule type="cellIs" dxfId="2026" priority="1009" operator="equal">
      <formula>0</formula>
    </cfRule>
  </conditionalFormatting>
  <conditionalFormatting sqref="CE173:CE222">
    <cfRule type="cellIs" dxfId="2025" priority="1008" operator="equal">
      <formula>0</formula>
    </cfRule>
  </conditionalFormatting>
  <conditionalFormatting sqref="AX172:BC172">
    <cfRule type="cellIs" dxfId="2024" priority="1007" operator="equal">
      <formula>0</formula>
    </cfRule>
  </conditionalFormatting>
  <conditionalFormatting sqref="F172:O172">
    <cfRule type="cellIs" dxfId="2023" priority="1006" operator="equal">
      <formula>0</formula>
    </cfRule>
  </conditionalFormatting>
  <conditionalFormatting sqref="Q172:W172">
    <cfRule type="cellIs" dxfId="2022" priority="1004" operator="equal">
      <formula>0</formula>
    </cfRule>
    <cfRule type="cellIs" dxfId="2021" priority="1005" operator="equal">
      <formula>0</formula>
    </cfRule>
  </conditionalFormatting>
  <conditionalFormatting sqref="AB172:AK172">
    <cfRule type="cellIs" dxfId="2020" priority="1003" operator="equal">
      <formula>0</formula>
    </cfRule>
  </conditionalFormatting>
  <conditionalFormatting sqref="AM172:AS172">
    <cfRule type="cellIs" dxfId="2019" priority="1000" operator="equal">
      <formula>0</formula>
    </cfRule>
    <cfRule type="cellIs" dxfId="2018" priority="1002" operator="equal">
      <formula>0</formula>
    </cfRule>
  </conditionalFormatting>
  <conditionalFormatting sqref="AT172:AV172">
    <cfRule type="cellIs" dxfId="2017" priority="1001" operator="equal">
      <formula>0</formula>
    </cfRule>
  </conditionalFormatting>
  <conditionalFormatting sqref="AL172">
    <cfRule type="cellIs" dxfId="2016" priority="999" operator="equal">
      <formula>0</formula>
    </cfRule>
  </conditionalFormatting>
  <conditionalFormatting sqref="X172:Z172">
    <cfRule type="cellIs" dxfId="2015" priority="998" operator="equal">
      <formula>0</formula>
    </cfRule>
  </conditionalFormatting>
  <conditionalFormatting sqref="P172">
    <cfRule type="cellIs" dxfId="2014" priority="997" operator="equal">
      <formula>0</formula>
    </cfRule>
  </conditionalFormatting>
  <conditionalFormatting sqref="CD173:CD222">
    <cfRule type="cellIs" dxfId="2013" priority="996" operator="equal">
      <formula>0</formula>
    </cfRule>
  </conditionalFormatting>
  <conditionalFormatting sqref="CY173:CY222">
    <cfRule type="cellIs" dxfId="2012" priority="995" operator="equal">
      <formula>0</formula>
    </cfRule>
  </conditionalFormatting>
  <conditionalFormatting sqref="CL174:CN222">
    <cfRule type="cellIs" dxfId="2011" priority="994" operator="equal">
      <formula>0</formula>
    </cfRule>
  </conditionalFormatting>
  <conditionalFormatting sqref="AU173:AU222">
    <cfRule type="cellIs" dxfId="2010" priority="973" operator="equal">
      <formula>0</formula>
    </cfRule>
  </conditionalFormatting>
  <conditionalFormatting sqref="X173:X222">
    <cfRule type="cellIs" dxfId="2009" priority="993" operator="equal">
      <formula>0</formula>
    </cfRule>
  </conditionalFormatting>
  <conditionalFormatting sqref="X173:X222">
    <cfRule type="cellIs" dxfId="2008" priority="992" operator="equal">
      <formula>0</formula>
    </cfRule>
  </conditionalFormatting>
  <conditionalFormatting sqref="AB210:AJ212">
    <cfRule type="cellIs" dxfId="2007" priority="991" operator="equal">
      <formula>1</formula>
    </cfRule>
  </conditionalFormatting>
  <conditionalFormatting sqref="AB173:AJ196 AB198:AJ212">
    <cfRule type="cellIs" dxfId="2006" priority="990" operator="lessThan">
      <formula>2.8</formula>
    </cfRule>
  </conditionalFormatting>
  <conditionalFormatting sqref="AB209:AJ209">
    <cfRule type="cellIs" dxfId="2005" priority="989" operator="equal">
      <formula>1</formula>
    </cfRule>
  </conditionalFormatting>
  <conditionalFormatting sqref="AB213:AJ222">
    <cfRule type="cellIs" dxfId="2004" priority="986" operator="lessThan">
      <formula>2.8</formula>
    </cfRule>
  </conditionalFormatting>
  <conditionalFormatting sqref="AB173:AJ217">
    <cfRule type="cellIs" dxfId="2003" priority="985" operator="lessThan">
      <formula>3</formula>
    </cfRule>
  </conditionalFormatting>
  <conditionalFormatting sqref="AB173:AJ222">
    <cfRule type="cellIs" dxfId="2002" priority="984" operator="equal">
      <formula>0</formula>
    </cfRule>
  </conditionalFormatting>
  <conditionalFormatting sqref="AK210:AK212">
    <cfRule type="cellIs" dxfId="2001" priority="983" operator="equal">
      <formula>1</formula>
    </cfRule>
  </conditionalFormatting>
  <conditionalFormatting sqref="AK173:AK217">
    <cfRule type="cellIs" dxfId="2000" priority="982" operator="lessThan">
      <formula>2.8</formula>
    </cfRule>
  </conditionalFormatting>
  <conditionalFormatting sqref="AK209">
    <cfRule type="cellIs" dxfId="1999" priority="981" operator="equal">
      <formula>1</formula>
    </cfRule>
  </conditionalFormatting>
  <conditionalFormatting sqref="AK208">
    <cfRule type="cellIs" dxfId="1998" priority="980" operator="equal">
      <formula>1</formula>
    </cfRule>
  </conditionalFormatting>
  <conditionalFormatting sqref="AK213:AK222">
    <cfRule type="cellIs" dxfId="1997" priority="979" operator="equal">
      <formula>1</formula>
    </cfRule>
  </conditionalFormatting>
  <conditionalFormatting sqref="AK213:AK222">
    <cfRule type="cellIs" dxfId="1996" priority="978" operator="lessThan">
      <formula>2.8</formula>
    </cfRule>
  </conditionalFormatting>
  <conditionalFormatting sqref="AK173:AK219">
    <cfRule type="cellIs" dxfId="1995" priority="977" operator="lessThan">
      <formula>3</formula>
    </cfRule>
  </conditionalFormatting>
  <conditionalFormatting sqref="AK173:AK222">
    <cfRule type="cellIs" dxfId="1994" priority="976" operator="equal">
      <formula>0</formula>
    </cfRule>
  </conditionalFormatting>
  <conditionalFormatting sqref="AK174:AK217">
    <cfRule type="cellIs" dxfId="1993" priority="975" operator="equal">
      <formula>0</formula>
    </cfRule>
  </conditionalFormatting>
  <conditionalFormatting sqref="AU173:AV222">
    <cfRule type="cellIs" dxfId="1992" priority="974" operator="equal">
      <formula>0</formula>
    </cfRule>
  </conditionalFormatting>
  <conditionalFormatting sqref="BX173:BX222">
    <cfRule type="cellIs" dxfId="1991" priority="933" operator="equal">
      <formula>0</formula>
    </cfRule>
  </conditionalFormatting>
  <conditionalFormatting sqref="AT173:AT222">
    <cfRule type="cellIs" dxfId="1990" priority="972" operator="equal">
      <formula>0</formula>
    </cfRule>
  </conditionalFormatting>
  <conditionalFormatting sqref="AT173:AT222">
    <cfRule type="cellIs" dxfId="1989" priority="971" operator="equal">
      <formula>0</formula>
    </cfRule>
  </conditionalFormatting>
  <conditionalFormatting sqref="BO210:BO212">
    <cfRule type="cellIs" dxfId="1988" priority="970" operator="equal">
      <formula>1</formula>
    </cfRule>
  </conditionalFormatting>
  <conditionalFormatting sqref="BO173:BO217">
    <cfRule type="cellIs" dxfId="1987" priority="969" operator="lessThan">
      <formula>2.8</formula>
    </cfRule>
  </conditionalFormatting>
  <conditionalFormatting sqref="BO209">
    <cfRule type="cellIs" dxfId="1986" priority="968" operator="equal">
      <formula>1</formula>
    </cfRule>
  </conditionalFormatting>
  <conditionalFormatting sqref="BO208">
    <cfRule type="cellIs" dxfId="1985" priority="967" operator="equal">
      <formula>1</formula>
    </cfRule>
  </conditionalFormatting>
  <conditionalFormatting sqref="BO213:BO222">
    <cfRule type="cellIs" dxfId="1984" priority="966" operator="equal">
      <formula>1</formula>
    </cfRule>
  </conditionalFormatting>
  <conditionalFormatting sqref="BO213:BO222">
    <cfRule type="cellIs" dxfId="1983" priority="965" operator="lessThan">
      <formula>2.8</formula>
    </cfRule>
  </conditionalFormatting>
  <conditionalFormatting sqref="BO173:BO219">
    <cfRule type="cellIs" dxfId="1982" priority="964" operator="lessThan">
      <formula>3</formula>
    </cfRule>
  </conditionalFormatting>
  <conditionalFormatting sqref="BO173:BO222">
    <cfRule type="cellIs" dxfId="1981" priority="963" operator="equal">
      <formula>0</formula>
    </cfRule>
  </conditionalFormatting>
  <conditionalFormatting sqref="BO174:BO217">
    <cfRule type="cellIs" dxfId="1980" priority="962" operator="equal">
      <formula>0</formula>
    </cfRule>
  </conditionalFormatting>
  <conditionalFormatting sqref="BP173:BV222">
    <cfRule type="cellIs" dxfId="1979" priority="961" operator="equal">
      <formula>0</formula>
    </cfRule>
  </conditionalFormatting>
  <conditionalFormatting sqref="CH223">
    <cfRule type="cellIs" dxfId="1978" priority="960" operator="equal">
      <formula>0</formula>
    </cfRule>
  </conditionalFormatting>
  <conditionalFormatting sqref="BP173:BP222">
    <cfRule type="cellIs" dxfId="1977" priority="959" operator="equal">
      <formula>0</formula>
    </cfRule>
  </conditionalFormatting>
  <conditionalFormatting sqref="CH173:CH222">
    <cfRule type="cellIs" dxfId="1976" priority="958" operator="equal">
      <formula>0</formula>
    </cfRule>
  </conditionalFormatting>
  <conditionalFormatting sqref="BE172:BN172">
    <cfRule type="cellIs" dxfId="1975" priority="957" operator="equal">
      <formula>0</formula>
    </cfRule>
  </conditionalFormatting>
  <conditionalFormatting sqref="BP172:BV172">
    <cfRule type="cellIs" dxfId="1974" priority="954" operator="equal">
      <formula>0</formula>
    </cfRule>
    <cfRule type="cellIs" dxfId="1973" priority="956" operator="equal">
      <formula>0</formula>
    </cfRule>
  </conditionalFormatting>
  <conditionalFormatting sqref="BW172:BY172">
    <cfRule type="cellIs" dxfId="1972" priority="955" operator="equal">
      <formula>0</formula>
    </cfRule>
  </conditionalFormatting>
  <conditionalFormatting sqref="BO172">
    <cfRule type="cellIs" dxfId="1971" priority="953" operator="equal">
      <formula>0</formula>
    </cfRule>
  </conditionalFormatting>
  <conditionalFormatting sqref="CG173:CG222">
    <cfRule type="cellIs" dxfId="1970" priority="952" operator="equal">
      <formula>0</formula>
    </cfRule>
  </conditionalFormatting>
  <conditionalFormatting sqref="BE210:BM212">
    <cfRule type="cellIs" dxfId="1969" priority="951" operator="equal">
      <formula>1</formula>
    </cfRule>
  </conditionalFormatting>
  <conditionalFormatting sqref="BE173:BM196 BE198:BM212">
    <cfRule type="cellIs" dxfId="1968" priority="950" operator="lessThan">
      <formula>2.8</formula>
    </cfRule>
  </conditionalFormatting>
  <conditionalFormatting sqref="BE209:BM209">
    <cfRule type="cellIs" dxfId="1967" priority="949" operator="equal">
      <formula>1</formula>
    </cfRule>
  </conditionalFormatting>
  <conditionalFormatting sqref="BE208:BM208">
    <cfRule type="cellIs" dxfId="1966" priority="948" operator="equal">
      <formula>1</formula>
    </cfRule>
  </conditionalFormatting>
  <conditionalFormatting sqref="BE213:BM222">
    <cfRule type="cellIs" dxfId="1965" priority="947" operator="equal">
      <formula>1</formula>
    </cfRule>
  </conditionalFormatting>
  <conditionalFormatting sqref="BE213:BM222">
    <cfRule type="cellIs" dxfId="1964" priority="946" operator="lessThan">
      <formula>2.8</formula>
    </cfRule>
  </conditionalFormatting>
  <conditionalFormatting sqref="BE173:BM217">
    <cfRule type="cellIs" dxfId="1963" priority="945" operator="lessThan">
      <formula>3</formula>
    </cfRule>
  </conditionalFormatting>
  <conditionalFormatting sqref="BE173:BM222">
    <cfRule type="cellIs" dxfId="1962" priority="944" operator="equal">
      <formula>0</formula>
    </cfRule>
  </conditionalFormatting>
  <conditionalFormatting sqref="BN210:BN212">
    <cfRule type="cellIs" dxfId="1961" priority="943" operator="equal">
      <formula>1</formula>
    </cfRule>
  </conditionalFormatting>
  <conditionalFormatting sqref="BN173:BN217">
    <cfRule type="cellIs" dxfId="1960" priority="942" operator="lessThan">
      <formula>2.8</formula>
    </cfRule>
  </conditionalFormatting>
  <conditionalFormatting sqref="BN209">
    <cfRule type="cellIs" dxfId="1959" priority="941" operator="equal">
      <formula>1</formula>
    </cfRule>
  </conditionalFormatting>
  <conditionalFormatting sqref="BN208">
    <cfRule type="cellIs" dxfId="1958" priority="940" operator="equal">
      <formula>1</formula>
    </cfRule>
  </conditionalFormatting>
  <conditionalFormatting sqref="BN213:BN222">
    <cfRule type="cellIs" dxfId="1957" priority="939" operator="equal">
      <formula>1</formula>
    </cfRule>
  </conditionalFormatting>
  <conditionalFormatting sqref="BN213:BN222">
    <cfRule type="cellIs" dxfId="1956" priority="938" operator="lessThan">
      <formula>2.8</formula>
    </cfRule>
  </conditionalFormatting>
  <conditionalFormatting sqref="BN173:BN219">
    <cfRule type="cellIs" dxfId="1955" priority="937" operator="lessThan">
      <formula>3</formula>
    </cfRule>
  </conditionalFormatting>
  <conditionalFormatting sqref="BN173:BN222">
    <cfRule type="cellIs" dxfId="1954" priority="936" operator="equal">
      <formula>0</formula>
    </cfRule>
  </conditionalFormatting>
  <conditionalFormatting sqref="BN174:BN217">
    <cfRule type="cellIs" dxfId="1953" priority="935" operator="equal">
      <formula>0</formula>
    </cfRule>
  </conditionalFormatting>
  <conditionalFormatting sqref="BX173:BY222">
    <cfRule type="cellIs" dxfId="1952" priority="934" operator="equal">
      <formula>0</formula>
    </cfRule>
  </conditionalFormatting>
  <conditionalFormatting sqref="BW173:BW222">
    <cfRule type="cellIs" dxfId="1951" priority="932" operator="equal">
      <formula>0</formula>
    </cfRule>
  </conditionalFormatting>
  <conditionalFormatting sqref="BW173:BW222">
    <cfRule type="cellIs" dxfId="1950" priority="931" operator="equal">
      <formula>0</formula>
    </cfRule>
  </conditionalFormatting>
  <conditionalFormatting sqref="CJ173:CJ223">
    <cfRule type="cellIs" dxfId="1949" priority="930" operator="equal">
      <formula>0</formula>
    </cfRule>
  </conditionalFormatting>
  <conditionalFormatting sqref="CZ223">
    <cfRule type="cellIs" dxfId="1948" priority="929" operator="equal">
      <formula>0</formula>
    </cfRule>
  </conditionalFormatting>
  <conditionalFormatting sqref="DE223">
    <cfRule type="cellIs" dxfId="1947" priority="928" operator="equal">
      <formula>0</formula>
    </cfRule>
  </conditionalFormatting>
  <conditionalFormatting sqref="DL173:DO222">
    <cfRule type="cellIs" dxfId="1946" priority="927" operator="equal">
      <formula>0</formula>
    </cfRule>
  </conditionalFormatting>
  <conditionalFormatting sqref="DB173:DE222">
    <cfRule type="cellIs" dxfId="1945" priority="926" operator="equal">
      <formula>0</formula>
    </cfRule>
  </conditionalFormatting>
  <conditionalFormatting sqref="DC173:DC222">
    <cfRule type="cellIs" dxfId="1944" priority="925" operator="equal">
      <formula>0</formula>
    </cfRule>
  </conditionalFormatting>
  <conditionalFormatting sqref="DE173:DE222">
    <cfRule type="cellIs" dxfId="1943" priority="924" operator="equal">
      <formula>0</formula>
    </cfRule>
  </conditionalFormatting>
  <conditionalFormatting sqref="DD173:DD222">
    <cfRule type="cellIs" dxfId="1942" priority="923" operator="equal">
      <formula>0</formula>
    </cfRule>
  </conditionalFormatting>
  <conditionalFormatting sqref="DG173:DJ222">
    <cfRule type="cellIs" dxfId="1941" priority="922" operator="equal">
      <formula>0</formula>
    </cfRule>
  </conditionalFormatting>
  <conditionalFormatting sqref="DH173:DH222">
    <cfRule type="cellIs" dxfId="1940" priority="921" operator="equal">
      <formula>0</formula>
    </cfRule>
  </conditionalFormatting>
  <conditionalFormatting sqref="DJ173:DJ222">
    <cfRule type="cellIs" dxfId="1939" priority="920" operator="equal">
      <formula>0</formula>
    </cfRule>
  </conditionalFormatting>
  <conditionalFormatting sqref="DI173:DI222">
    <cfRule type="cellIs" dxfId="1938" priority="919" operator="equal">
      <formula>0</formula>
    </cfRule>
  </conditionalFormatting>
  <conditionalFormatting sqref="DJ223">
    <cfRule type="cellIs" dxfId="1937" priority="918" operator="equal">
      <formula>0</formula>
    </cfRule>
  </conditionalFormatting>
  <conditionalFormatting sqref="DR229:EE279">
    <cfRule type="cellIs" dxfId="1936" priority="917" operator="equal">
      <formula>0</formula>
    </cfRule>
  </conditionalFormatting>
  <conditionalFormatting sqref="EB229:EE278 DW229:DZ278 DR229:DU278">
    <cfRule type="cellIs" dxfId="1935" priority="916" operator="equal">
      <formula>0</formula>
    </cfRule>
  </conditionalFormatting>
  <conditionalFormatting sqref="B270:E278">
    <cfRule type="cellIs" dxfId="1934" priority="915" operator="equal">
      <formula>0</formula>
    </cfRule>
  </conditionalFormatting>
  <conditionalFormatting sqref="P255">
    <cfRule type="cellIs" dxfId="1933" priority="911" operator="equal">
      <formula>1</formula>
    </cfRule>
  </conditionalFormatting>
  <conditionalFormatting sqref="P269:P278">
    <cfRule type="cellIs" dxfId="1932" priority="908" operator="equal">
      <formula>0</formula>
    </cfRule>
  </conditionalFormatting>
  <conditionalFormatting sqref="P229:P278">
    <cfRule type="cellIs" dxfId="1931" priority="914" operator="equal">
      <formula>1</formula>
    </cfRule>
  </conditionalFormatting>
  <conditionalFormatting sqref="P254">
    <cfRule type="cellIs" dxfId="1930" priority="913" operator="equal">
      <formula>1</formula>
    </cfRule>
  </conditionalFormatting>
  <conditionalFormatting sqref="P229:P278">
    <cfRule type="cellIs" dxfId="1929" priority="912" operator="equal">
      <formula>0</formula>
    </cfRule>
  </conditionalFormatting>
  <conditionalFormatting sqref="P229:P278">
    <cfRule type="cellIs" dxfId="1928" priority="910" operator="lessThan">
      <formula>2.8</formula>
    </cfRule>
  </conditionalFormatting>
  <conditionalFormatting sqref="P269:P278">
    <cfRule type="cellIs" dxfId="1927" priority="907" operator="lessThan">
      <formula>2.8</formula>
    </cfRule>
  </conditionalFormatting>
  <conditionalFormatting sqref="P229:P278">
    <cfRule type="cellIs" dxfId="1926" priority="906" operator="equal">
      <formula>0</formula>
    </cfRule>
  </conditionalFormatting>
  <conditionalFormatting sqref="F266:N268">
    <cfRule type="cellIs" dxfId="1925" priority="905" operator="equal">
      <formula>1</formula>
    </cfRule>
  </conditionalFormatting>
  <conditionalFormatting sqref="F229:N252 F254:N268">
    <cfRule type="cellIs" dxfId="1924" priority="904" operator="lessThan">
      <formula>2.8</formula>
    </cfRule>
  </conditionalFormatting>
  <conditionalFormatting sqref="F265:N265">
    <cfRule type="cellIs" dxfId="1923" priority="903" operator="equal">
      <formula>1</formula>
    </cfRule>
  </conditionalFormatting>
  <conditionalFormatting sqref="F264:N264">
    <cfRule type="cellIs" dxfId="1922" priority="902" operator="equal">
      <formula>1</formula>
    </cfRule>
  </conditionalFormatting>
  <conditionalFormatting sqref="F269:N278">
    <cfRule type="cellIs" dxfId="1921" priority="901" operator="equal">
      <formula>1</formula>
    </cfRule>
  </conditionalFormatting>
  <conditionalFormatting sqref="F269:N278">
    <cfRule type="cellIs" dxfId="1920" priority="900" operator="lessThan">
      <formula>2.8</formula>
    </cfRule>
  </conditionalFormatting>
  <conditionalFormatting sqref="F229:N273">
    <cfRule type="cellIs" dxfId="1919" priority="899" operator="lessThan">
      <formula>3</formula>
    </cfRule>
  </conditionalFormatting>
  <conditionalFormatting sqref="F229:N278">
    <cfRule type="cellIs" dxfId="1918" priority="898" operator="equal">
      <formula>0</formula>
    </cfRule>
  </conditionalFormatting>
  <conditionalFormatting sqref="O229:O273">
    <cfRule type="cellIs" dxfId="1917" priority="896" operator="lessThan">
      <formula>2.8</formula>
    </cfRule>
  </conditionalFormatting>
  <conditionalFormatting sqref="O265">
    <cfRule type="cellIs" dxfId="1916" priority="895" operator="equal">
      <formula>1</formula>
    </cfRule>
  </conditionalFormatting>
  <conditionalFormatting sqref="O264">
    <cfRule type="cellIs" dxfId="1915" priority="894" operator="equal">
      <formula>1</formula>
    </cfRule>
  </conditionalFormatting>
  <conditionalFormatting sqref="O269:O278">
    <cfRule type="cellIs" dxfId="1914" priority="893" operator="equal">
      <formula>1</formula>
    </cfRule>
  </conditionalFormatting>
  <conditionalFormatting sqref="O269:O278">
    <cfRule type="cellIs" dxfId="1913" priority="892" operator="lessThan">
      <formula>2.8</formula>
    </cfRule>
  </conditionalFormatting>
  <conditionalFormatting sqref="O229:O275">
    <cfRule type="cellIs" dxfId="1912" priority="891" operator="lessThan">
      <formula>3</formula>
    </cfRule>
  </conditionalFormatting>
  <conditionalFormatting sqref="O229:O278">
    <cfRule type="cellIs" dxfId="1911" priority="890" operator="equal">
      <formula>0</formula>
    </cfRule>
  </conditionalFormatting>
  <conditionalFormatting sqref="O230:O273">
    <cfRule type="cellIs" dxfId="1910" priority="889" operator="equal">
      <formula>0</formula>
    </cfRule>
  </conditionalFormatting>
  <conditionalFormatting sqref="Q229:W278">
    <cfRule type="cellIs" dxfId="1909" priority="65" operator="lessThan">
      <formula>3</formula>
    </cfRule>
    <cfRule type="cellIs" dxfId="1908" priority="888" operator="equal">
      <formula>0</formula>
    </cfRule>
  </conditionalFormatting>
  <conditionalFormatting sqref="Y229:Z278">
    <cfRule type="cellIs" dxfId="1907" priority="887" operator="equal">
      <formula>0</formula>
    </cfRule>
  </conditionalFormatting>
  <conditionalFormatting sqref="CB279 CA229:CB278">
    <cfRule type="cellIs" dxfId="1906" priority="886" operator="equal">
      <formula>0</formula>
    </cfRule>
  </conditionalFormatting>
  <conditionalFormatting sqref="CW229:CZ278">
    <cfRule type="cellIs" dxfId="1905" priority="885" operator="equal">
      <formula>0</formula>
    </cfRule>
  </conditionalFormatting>
  <conditionalFormatting sqref="CX229:CX278">
    <cfRule type="cellIs" dxfId="1904" priority="884" operator="equal">
      <formula>0</formula>
    </cfRule>
  </conditionalFormatting>
  <conditionalFormatting sqref="CZ229:CZ278">
    <cfRule type="cellIs" dxfId="1903" priority="883" operator="equal">
      <formula>0</formula>
    </cfRule>
  </conditionalFormatting>
  <conditionalFormatting sqref="CP229:CU278">
    <cfRule type="cellIs" dxfId="1902" priority="882" operator="equal">
      <formula>0</formula>
    </cfRule>
  </conditionalFormatting>
  <conditionalFormatting sqref="AL266:AL268">
    <cfRule type="cellIs" dxfId="1901" priority="881" operator="equal">
      <formula>1</formula>
    </cfRule>
  </conditionalFormatting>
  <conditionalFormatting sqref="AL229:AL273">
    <cfRule type="cellIs" dxfId="1900" priority="880" operator="lessThan">
      <formula>2.8</formula>
    </cfRule>
  </conditionalFormatting>
  <conditionalFormatting sqref="AL265">
    <cfRule type="cellIs" dxfId="1899" priority="879" operator="equal">
      <formula>1</formula>
    </cfRule>
  </conditionalFormatting>
  <conditionalFormatting sqref="AL264">
    <cfRule type="cellIs" dxfId="1898" priority="878" operator="equal">
      <formula>1</formula>
    </cfRule>
  </conditionalFormatting>
  <conditionalFormatting sqref="AL269:AL278">
    <cfRule type="cellIs" dxfId="1897" priority="877" operator="equal">
      <formula>1</formula>
    </cfRule>
  </conditionalFormatting>
  <conditionalFormatting sqref="AL269:AL278">
    <cfRule type="cellIs" dxfId="1896" priority="876" operator="lessThan">
      <formula>2.8</formula>
    </cfRule>
  </conditionalFormatting>
  <conditionalFormatting sqref="AL229:AL275">
    <cfRule type="cellIs" dxfId="1895" priority="875" operator="lessThan">
      <formula>3</formula>
    </cfRule>
  </conditionalFormatting>
  <conditionalFormatting sqref="AL229:AL278">
    <cfRule type="cellIs" dxfId="1894" priority="874" operator="equal">
      <formula>0</formula>
    </cfRule>
  </conditionalFormatting>
  <conditionalFormatting sqref="AL230:AL273">
    <cfRule type="cellIs" dxfId="1893" priority="873" operator="equal">
      <formula>0</formula>
    </cfRule>
  </conditionalFormatting>
  <conditionalFormatting sqref="AM229:AS278">
    <cfRule type="cellIs" dxfId="1892" priority="872" operator="equal">
      <formula>0</formula>
    </cfRule>
  </conditionalFormatting>
  <conditionalFormatting sqref="AX229:BC278">
    <cfRule type="cellIs" dxfId="1891" priority="871" operator="equal">
      <formula>0</formula>
    </cfRule>
  </conditionalFormatting>
  <conditionalFormatting sqref="CE279">
    <cfRule type="cellIs" dxfId="1890" priority="870" operator="equal">
      <formula>0</formula>
    </cfRule>
  </conditionalFormatting>
  <conditionalFormatting sqref="AM229:AM278">
    <cfRule type="cellIs" dxfId="1889" priority="869" operator="equal">
      <formula>0</formula>
    </cfRule>
  </conditionalFormatting>
  <conditionalFormatting sqref="AB264:AJ264">
    <cfRule type="cellIs" dxfId="1888" priority="846" operator="equal">
      <formula>1</formula>
    </cfRule>
  </conditionalFormatting>
  <conditionalFormatting sqref="AB269:AJ278">
    <cfRule type="cellIs" dxfId="1887" priority="845" operator="equal">
      <formula>1</formula>
    </cfRule>
  </conditionalFormatting>
  <conditionalFormatting sqref="Y229:Y278">
    <cfRule type="cellIs" dxfId="1886" priority="868" operator="equal">
      <formula>0</formula>
    </cfRule>
  </conditionalFormatting>
  <conditionalFormatting sqref="CU229:CU278">
    <cfRule type="cellIs" dxfId="1885" priority="867" operator="equal">
      <formula>0</formula>
    </cfRule>
  </conditionalFormatting>
  <conditionalFormatting sqref="CE229:CE278">
    <cfRule type="cellIs" dxfId="1884" priority="866" operator="equal">
      <formula>0</formula>
    </cfRule>
  </conditionalFormatting>
  <conditionalFormatting sqref="AX228:BC228">
    <cfRule type="cellIs" dxfId="1883" priority="865" operator="equal">
      <formula>0</formula>
    </cfRule>
  </conditionalFormatting>
  <conditionalFormatting sqref="F228:O228">
    <cfRule type="cellIs" dxfId="1882" priority="864" operator="equal">
      <formula>0</formula>
    </cfRule>
  </conditionalFormatting>
  <conditionalFormatting sqref="Q228:W228">
    <cfRule type="cellIs" dxfId="1881" priority="862" operator="equal">
      <formula>0</formula>
    </cfRule>
    <cfRule type="cellIs" dxfId="1880" priority="863" operator="equal">
      <formula>0</formula>
    </cfRule>
  </conditionalFormatting>
  <conditionalFormatting sqref="AB228:AK228">
    <cfRule type="cellIs" dxfId="1879" priority="861" operator="equal">
      <formula>0</formula>
    </cfRule>
  </conditionalFormatting>
  <conditionalFormatting sqref="AM228:AS228">
    <cfRule type="cellIs" dxfId="1878" priority="858" operator="equal">
      <formula>0</formula>
    </cfRule>
    <cfRule type="cellIs" dxfId="1877" priority="860" operator="equal">
      <formula>0</formula>
    </cfRule>
  </conditionalFormatting>
  <conditionalFormatting sqref="AT228:AV228">
    <cfRule type="cellIs" dxfId="1876" priority="859" operator="equal">
      <formula>0</formula>
    </cfRule>
  </conditionalFormatting>
  <conditionalFormatting sqref="X228:Z228">
    <cfRule type="cellIs" dxfId="1875" priority="856" operator="equal">
      <formula>0</formula>
    </cfRule>
  </conditionalFormatting>
  <conditionalFormatting sqref="P228">
    <cfRule type="cellIs" dxfId="1874" priority="855" operator="equal">
      <formula>0</formula>
    </cfRule>
  </conditionalFormatting>
  <conditionalFormatting sqref="CD229:CD278">
    <cfRule type="cellIs" dxfId="1873" priority="854" operator="equal">
      <formula>0</formula>
    </cfRule>
  </conditionalFormatting>
  <conditionalFormatting sqref="CY229:CY278">
    <cfRule type="cellIs" dxfId="1872" priority="853" operator="equal">
      <formula>0</formula>
    </cfRule>
  </conditionalFormatting>
  <conditionalFormatting sqref="CL230:CN278">
    <cfRule type="cellIs" dxfId="1871" priority="852" operator="equal">
      <formula>0</formula>
    </cfRule>
  </conditionalFormatting>
  <conditionalFormatting sqref="AU229:AU278">
    <cfRule type="cellIs" dxfId="1870" priority="831" operator="equal">
      <formula>0</formula>
    </cfRule>
  </conditionalFormatting>
  <conditionalFormatting sqref="X229:X278">
    <cfRule type="cellIs" dxfId="1869" priority="851" operator="equal">
      <formula>0</formula>
    </cfRule>
  </conditionalFormatting>
  <conditionalFormatting sqref="X229:X278">
    <cfRule type="cellIs" dxfId="1868" priority="850" operator="equal">
      <formula>0</formula>
    </cfRule>
  </conditionalFormatting>
  <conditionalFormatting sqref="AB266:AJ268">
    <cfRule type="cellIs" dxfId="1867" priority="849" operator="equal">
      <formula>1</formula>
    </cfRule>
  </conditionalFormatting>
  <conditionalFormatting sqref="AB229:AJ252 AB254:AJ268">
    <cfRule type="cellIs" dxfId="1866" priority="848" operator="lessThan">
      <formula>2.8</formula>
    </cfRule>
  </conditionalFormatting>
  <conditionalFormatting sqref="AB265:AJ265">
    <cfRule type="cellIs" dxfId="1865" priority="847" operator="equal">
      <formula>1</formula>
    </cfRule>
  </conditionalFormatting>
  <conditionalFormatting sqref="AB269:AJ278">
    <cfRule type="cellIs" dxfId="1864" priority="844" operator="lessThan">
      <formula>2.8</formula>
    </cfRule>
  </conditionalFormatting>
  <conditionalFormatting sqref="AB229:AJ273">
    <cfRule type="cellIs" dxfId="1863" priority="843" operator="lessThan">
      <formula>3</formula>
    </cfRule>
  </conditionalFormatting>
  <conditionalFormatting sqref="AB229:AJ278">
    <cfRule type="cellIs" dxfId="1862" priority="842" operator="equal">
      <formula>0</formula>
    </cfRule>
  </conditionalFormatting>
  <conditionalFormatting sqref="AK266:AK268">
    <cfRule type="cellIs" dxfId="1861" priority="841" operator="equal">
      <formula>1</formula>
    </cfRule>
  </conditionalFormatting>
  <conditionalFormatting sqref="AK229:AK273">
    <cfRule type="cellIs" dxfId="1860" priority="840" operator="lessThan">
      <formula>2.8</formula>
    </cfRule>
  </conditionalFormatting>
  <conditionalFormatting sqref="AK269:AK278">
    <cfRule type="cellIs" dxfId="1859" priority="837" operator="equal">
      <formula>1</formula>
    </cfRule>
  </conditionalFormatting>
  <conditionalFormatting sqref="AK269:AK278">
    <cfRule type="cellIs" dxfId="1858" priority="836" operator="lessThan">
      <formula>2.8</formula>
    </cfRule>
  </conditionalFormatting>
  <conditionalFormatting sqref="AK229:AK275">
    <cfRule type="cellIs" dxfId="1857" priority="835" operator="lessThan">
      <formula>3</formula>
    </cfRule>
  </conditionalFormatting>
  <conditionalFormatting sqref="AK229:AK278">
    <cfRule type="cellIs" dxfId="1856" priority="834" operator="equal">
      <formula>0</formula>
    </cfRule>
  </conditionalFormatting>
  <conditionalFormatting sqref="AK230:AK273">
    <cfRule type="cellIs" dxfId="1855" priority="833" operator="equal">
      <formula>0</formula>
    </cfRule>
  </conditionalFormatting>
  <conditionalFormatting sqref="AU229:AV278">
    <cfRule type="cellIs" dxfId="1854" priority="832" operator="equal">
      <formula>0</formula>
    </cfRule>
  </conditionalFormatting>
  <conditionalFormatting sqref="BX229:BX278">
    <cfRule type="cellIs" dxfId="1853" priority="791" operator="equal">
      <formula>0</formula>
    </cfRule>
  </conditionalFormatting>
  <conditionalFormatting sqref="AT229:AT278">
    <cfRule type="cellIs" dxfId="1852" priority="830" operator="equal">
      <formula>0</formula>
    </cfRule>
  </conditionalFormatting>
  <conditionalFormatting sqref="AT229:AT278">
    <cfRule type="cellIs" dxfId="1851" priority="829" operator="equal">
      <formula>0</formula>
    </cfRule>
  </conditionalFormatting>
  <conditionalFormatting sqref="BO266:BO268">
    <cfRule type="cellIs" dxfId="1850" priority="828" operator="equal">
      <formula>1</formula>
    </cfRule>
  </conditionalFormatting>
  <conditionalFormatting sqref="BO229:BO273">
    <cfRule type="cellIs" dxfId="1849" priority="827" operator="lessThan">
      <formula>2.8</formula>
    </cfRule>
  </conditionalFormatting>
  <conditionalFormatting sqref="BO265">
    <cfRule type="cellIs" dxfId="1848" priority="826" operator="equal">
      <formula>1</formula>
    </cfRule>
  </conditionalFormatting>
  <conditionalFormatting sqref="BO264">
    <cfRule type="cellIs" dxfId="1847" priority="825" operator="equal">
      <formula>1</formula>
    </cfRule>
  </conditionalFormatting>
  <conditionalFormatting sqref="BO269:BO278">
    <cfRule type="cellIs" dxfId="1846" priority="824" operator="equal">
      <formula>1</formula>
    </cfRule>
  </conditionalFormatting>
  <conditionalFormatting sqref="BO269:BO278">
    <cfRule type="cellIs" dxfId="1845" priority="823" operator="lessThan">
      <formula>2.8</formula>
    </cfRule>
  </conditionalFormatting>
  <conditionalFormatting sqref="BO229:BO275">
    <cfRule type="cellIs" dxfId="1844" priority="822" operator="lessThan">
      <formula>3</formula>
    </cfRule>
  </conditionalFormatting>
  <conditionalFormatting sqref="BO229:BO278">
    <cfRule type="cellIs" dxfId="1843" priority="821" operator="equal">
      <formula>0</formula>
    </cfRule>
  </conditionalFormatting>
  <conditionalFormatting sqref="BO230:BO273">
    <cfRule type="cellIs" dxfId="1842" priority="820" operator="equal">
      <formula>0</formula>
    </cfRule>
  </conditionalFormatting>
  <conditionalFormatting sqref="BP229:BV278">
    <cfRule type="cellIs" dxfId="1841" priority="819" operator="equal">
      <formula>0</formula>
    </cfRule>
  </conditionalFormatting>
  <conditionalFormatting sqref="CH279">
    <cfRule type="cellIs" dxfId="1840" priority="818" operator="equal">
      <formula>0</formula>
    </cfRule>
  </conditionalFormatting>
  <conditionalFormatting sqref="BP229:BP278">
    <cfRule type="cellIs" dxfId="1839" priority="817" operator="equal">
      <formula>0</formula>
    </cfRule>
  </conditionalFormatting>
  <conditionalFormatting sqref="CH229:CH278">
    <cfRule type="cellIs" dxfId="1838" priority="816" operator="equal">
      <formula>0</formula>
    </cfRule>
  </conditionalFormatting>
  <conditionalFormatting sqref="BE228:BN228">
    <cfRule type="cellIs" dxfId="1837" priority="815" operator="equal">
      <formula>0</formula>
    </cfRule>
  </conditionalFormatting>
  <conditionalFormatting sqref="BP228:BV228">
    <cfRule type="cellIs" dxfId="1836" priority="812" operator="equal">
      <formula>0</formula>
    </cfRule>
    <cfRule type="cellIs" dxfId="1835" priority="814" operator="equal">
      <formula>0</formula>
    </cfRule>
  </conditionalFormatting>
  <conditionalFormatting sqref="BW228:BY228">
    <cfRule type="cellIs" dxfId="1834" priority="813" operator="equal">
      <formula>0</formula>
    </cfRule>
  </conditionalFormatting>
  <conditionalFormatting sqref="CG229:CG278">
    <cfRule type="cellIs" dxfId="1833" priority="810" operator="equal">
      <formula>0</formula>
    </cfRule>
  </conditionalFormatting>
  <conditionalFormatting sqref="BE266:BM268">
    <cfRule type="cellIs" dxfId="1832" priority="809" operator="equal">
      <formula>1</formula>
    </cfRule>
  </conditionalFormatting>
  <conditionalFormatting sqref="BE229:BM252 BE254:BM268">
    <cfRule type="cellIs" dxfId="1831" priority="808" operator="lessThan">
      <formula>2.8</formula>
    </cfRule>
  </conditionalFormatting>
  <conditionalFormatting sqref="BE265:BM265">
    <cfRule type="cellIs" dxfId="1830" priority="807" operator="equal">
      <formula>1</formula>
    </cfRule>
  </conditionalFormatting>
  <conditionalFormatting sqref="BE264:BM264">
    <cfRule type="cellIs" dxfId="1829" priority="806" operator="equal">
      <formula>1</formula>
    </cfRule>
  </conditionalFormatting>
  <conditionalFormatting sqref="BE269:BM278">
    <cfRule type="cellIs" dxfId="1828" priority="805" operator="equal">
      <formula>1</formula>
    </cfRule>
  </conditionalFormatting>
  <conditionalFormatting sqref="BE269:BM278">
    <cfRule type="cellIs" dxfId="1827" priority="804" operator="lessThan">
      <formula>2.8</formula>
    </cfRule>
  </conditionalFormatting>
  <conditionalFormatting sqref="BE229:BM273">
    <cfRule type="cellIs" dxfId="1826" priority="803" operator="lessThan">
      <formula>3</formula>
    </cfRule>
  </conditionalFormatting>
  <conditionalFormatting sqref="BE229:BM278">
    <cfRule type="cellIs" dxfId="1825" priority="802" operator="equal">
      <formula>0</formula>
    </cfRule>
  </conditionalFormatting>
  <conditionalFormatting sqref="BN266:BN268">
    <cfRule type="cellIs" dxfId="1824" priority="801" operator="equal">
      <formula>1</formula>
    </cfRule>
  </conditionalFormatting>
  <conditionalFormatting sqref="BN229:BN273">
    <cfRule type="cellIs" dxfId="1823" priority="800" operator="lessThan">
      <formula>2.8</formula>
    </cfRule>
  </conditionalFormatting>
  <conditionalFormatting sqref="BN269:BN278">
    <cfRule type="cellIs" dxfId="1822" priority="797" operator="equal">
      <formula>1</formula>
    </cfRule>
  </conditionalFormatting>
  <conditionalFormatting sqref="BN269:BN278">
    <cfRule type="cellIs" dxfId="1821" priority="796" operator="lessThan">
      <formula>2.8</formula>
    </cfRule>
  </conditionalFormatting>
  <conditionalFormatting sqref="BN229:BN275">
    <cfRule type="cellIs" dxfId="1820" priority="795" operator="lessThan">
      <formula>3</formula>
    </cfRule>
  </conditionalFormatting>
  <conditionalFormatting sqref="BN229:BN278">
    <cfRule type="cellIs" dxfId="1819" priority="794" operator="equal">
      <formula>0</formula>
    </cfRule>
  </conditionalFormatting>
  <conditionalFormatting sqref="BN230:BN273">
    <cfRule type="cellIs" dxfId="1818" priority="793" operator="equal">
      <formula>0</formula>
    </cfRule>
  </conditionalFormatting>
  <conditionalFormatting sqref="BX229:BY278">
    <cfRule type="cellIs" dxfId="1817" priority="792" operator="equal">
      <formula>0</formula>
    </cfRule>
  </conditionalFormatting>
  <conditionalFormatting sqref="BW229:BW278">
    <cfRule type="cellIs" dxfId="1816" priority="790" operator="equal">
      <formula>0</formula>
    </cfRule>
  </conditionalFormatting>
  <conditionalFormatting sqref="BW229:BW278">
    <cfRule type="cellIs" dxfId="1815" priority="789" operator="equal">
      <formula>0</formula>
    </cfRule>
  </conditionalFormatting>
  <conditionalFormatting sqref="CJ229:CJ279">
    <cfRule type="cellIs" dxfId="1814" priority="788" operator="equal">
      <formula>0</formula>
    </cfRule>
  </conditionalFormatting>
  <conditionalFormatting sqref="CZ279">
    <cfRule type="cellIs" dxfId="1813" priority="787" operator="equal">
      <formula>0</formula>
    </cfRule>
  </conditionalFormatting>
  <conditionalFormatting sqref="DE279">
    <cfRule type="cellIs" dxfId="1812" priority="786" operator="equal">
      <formula>0</formula>
    </cfRule>
  </conditionalFormatting>
  <conditionalFormatting sqref="DL229:DO278">
    <cfRule type="cellIs" dxfId="1811" priority="785" operator="equal">
      <formula>0</formula>
    </cfRule>
  </conditionalFormatting>
  <conditionalFormatting sqref="DB229:DE278">
    <cfRule type="cellIs" dxfId="1810" priority="784" operator="equal">
      <formula>0</formula>
    </cfRule>
  </conditionalFormatting>
  <conditionalFormatting sqref="DC229:DC278">
    <cfRule type="cellIs" dxfId="1809" priority="783" operator="equal">
      <formula>0</formula>
    </cfRule>
  </conditionalFormatting>
  <conditionalFormatting sqref="DE229:DE278">
    <cfRule type="cellIs" dxfId="1808" priority="782" operator="equal">
      <formula>0</formula>
    </cfRule>
  </conditionalFormatting>
  <conditionalFormatting sqref="DD229:DD278">
    <cfRule type="cellIs" dxfId="1807" priority="781" operator="equal">
      <formula>0</formula>
    </cfRule>
  </conditionalFormatting>
  <conditionalFormatting sqref="DG229:DJ278">
    <cfRule type="cellIs" dxfId="1806" priority="780" operator="equal">
      <formula>0</formula>
    </cfRule>
  </conditionalFormatting>
  <conditionalFormatting sqref="DI229:DI278">
    <cfRule type="cellIs" dxfId="1805" priority="777" operator="equal">
      <formula>0</formula>
    </cfRule>
  </conditionalFormatting>
  <conditionalFormatting sqref="DJ279">
    <cfRule type="cellIs" dxfId="1804" priority="776" operator="equal">
      <formula>0</formula>
    </cfRule>
  </conditionalFormatting>
  <conditionalFormatting sqref="DR285:EE335">
    <cfRule type="cellIs" dxfId="1803" priority="775" operator="equal">
      <formula>0</formula>
    </cfRule>
  </conditionalFormatting>
  <conditionalFormatting sqref="EB285:EE334 DW285:DZ334 DR285:DU334">
    <cfRule type="cellIs" dxfId="1802" priority="774" operator="equal">
      <formula>0</formula>
    </cfRule>
  </conditionalFormatting>
  <conditionalFormatting sqref="B285:E334">
    <cfRule type="cellIs" dxfId="1801" priority="773" operator="equal">
      <formula>0</formula>
    </cfRule>
  </conditionalFormatting>
  <conditionalFormatting sqref="Q285:W334">
    <cfRule type="cellIs" dxfId="1800" priority="746" operator="equal">
      <formula>0</formula>
    </cfRule>
  </conditionalFormatting>
  <conditionalFormatting sqref="BP285:BV334">
    <cfRule type="cellIs" dxfId="1799" priority="677" operator="equal">
      <formula>0</formula>
    </cfRule>
  </conditionalFormatting>
  <conditionalFormatting sqref="DL285:DO334">
    <cfRule type="cellIs" dxfId="1798" priority="643" operator="equal">
      <formula>0</formula>
    </cfRule>
  </conditionalFormatting>
  <conditionalFormatting sqref="DB285:DE334">
    <cfRule type="cellIs" dxfId="1797" priority="642" operator="equal">
      <formula>0</formula>
    </cfRule>
  </conditionalFormatting>
  <conditionalFormatting sqref="DC285:DC334">
    <cfRule type="cellIs" dxfId="1796" priority="641" operator="equal">
      <formula>0</formula>
    </cfRule>
  </conditionalFormatting>
  <conditionalFormatting sqref="DE285:DE334">
    <cfRule type="cellIs" dxfId="1795" priority="640" operator="equal">
      <formula>0</formula>
    </cfRule>
  </conditionalFormatting>
  <conditionalFormatting sqref="DD285:DD334">
    <cfRule type="cellIs" dxfId="1794" priority="639" operator="equal">
      <formula>0</formula>
    </cfRule>
  </conditionalFormatting>
  <conditionalFormatting sqref="DJ335">
    <cfRule type="cellIs" dxfId="1793" priority="634" operator="equal">
      <formula>0</formula>
    </cfRule>
  </conditionalFormatting>
  <conditionalFormatting sqref="DR341:EE391">
    <cfRule type="cellIs" dxfId="1792" priority="633" operator="equal">
      <formula>0</formula>
    </cfRule>
  </conditionalFormatting>
  <conditionalFormatting sqref="EB341:EE390 DW341:DZ390 DR341:DU390">
    <cfRule type="cellIs" dxfId="1791" priority="632" operator="equal">
      <formula>0</formula>
    </cfRule>
  </conditionalFormatting>
  <conditionalFormatting sqref="B341:E390">
    <cfRule type="cellIs" dxfId="1790" priority="631" operator="equal">
      <formula>0</formula>
    </cfRule>
  </conditionalFormatting>
  <conditionalFormatting sqref="P381:P390">
    <cfRule type="cellIs" dxfId="1789" priority="624" operator="equal">
      <formula>0</formula>
    </cfRule>
  </conditionalFormatting>
  <conditionalFormatting sqref="P341:P390">
    <cfRule type="cellIs" dxfId="1788" priority="630" operator="equal">
      <formula>1</formula>
    </cfRule>
  </conditionalFormatting>
  <conditionalFormatting sqref="P366">
    <cfRule type="cellIs" dxfId="1787" priority="629" operator="equal">
      <formula>1</formula>
    </cfRule>
  </conditionalFormatting>
  <conditionalFormatting sqref="P341:P390">
    <cfRule type="cellIs" dxfId="1786" priority="628" operator="equal">
      <formula>0</formula>
    </cfRule>
  </conditionalFormatting>
  <conditionalFormatting sqref="P341:P390">
    <cfRule type="cellIs" dxfId="1785" priority="626" operator="lessThan">
      <formula>2.8</formula>
    </cfRule>
  </conditionalFormatting>
  <conditionalFormatting sqref="P381:P390">
    <cfRule type="cellIs" dxfId="1784" priority="625" operator="equal">
      <formula>1</formula>
    </cfRule>
  </conditionalFormatting>
  <conditionalFormatting sqref="P341:P390">
    <cfRule type="cellIs" dxfId="1783" priority="622" operator="equal">
      <formula>0</formula>
    </cfRule>
  </conditionalFormatting>
  <conditionalFormatting sqref="F378:N380">
    <cfRule type="cellIs" dxfId="1782" priority="621" operator="equal">
      <formula>1</formula>
    </cfRule>
  </conditionalFormatting>
  <conditionalFormatting sqref="F377:N377">
    <cfRule type="cellIs" dxfId="1781" priority="619" operator="equal">
      <formula>1</formula>
    </cfRule>
  </conditionalFormatting>
  <conditionalFormatting sqref="F381:N390">
    <cfRule type="cellIs" dxfId="1780" priority="617" operator="equal">
      <formula>1</formula>
    </cfRule>
  </conditionalFormatting>
  <conditionalFormatting sqref="F381:N390">
    <cfRule type="cellIs" dxfId="1779" priority="616" operator="lessThan">
      <formula>2.8</formula>
    </cfRule>
  </conditionalFormatting>
  <conditionalFormatting sqref="F341:N385">
    <cfRule type="cellIs" dxfId="1778" priority="615" operator="lessThan">
      <formula>3</formula>
    </cfRule>
  </conditionalFormatting>
  <conditionalFormatting sqref="F341:N390">
    <cfRule type="cellIs" dxfId="1777" priority="614" operator="equal">
      <formula>0</formula>
    </cfRule>
  </conditionalFormatting>
  <conditionalFormatting sqref="O378:O380">
    <cfRule type="cellIs" dxfId="1776" priority="613" operator="equal">
      <formula>1</formula>
    </cfRule>
  </conditionalFormatting>
  <conditionalFormatting sqref="O341:O385">
    <cfRule type="cellIs" dxfId="1775" priority="612" operator="lessThan">
      <formula>2.8</formula>
    </cfRule>
  </conditionalFormatting>
  <conditionalFormatting sqref="O377">
    <cfRule type="cellIs" dxfId="1774" priority="611" operator="equal">
      <formula>1</formula>
    </cfRule>
  </conditionalFormatting>
  <conditionalFormatting sqref="O381:O390">
    <cfRule type="cellIs" dxfId="1773" priority="609" operator="equal">
      <formula>1</formula>
    </cfRule>
  </conditionalFormatting>
  <conditionalFormatting sqref="O381:O390">
    <cfRule type="cellIs" dxfId="1772" priority="608" operator="lessThan">
      <formula>2.8</formula>
    </cfRule>
  </conditionalFormatting>
  <conditionalFormatting sqref="O341:O387">
    <cfRule type="cellIs" dxfId="1771" priority="607" operator="lessThan">
      <formula>3</formula>
    </cfRule>
  </conditionalFormatting>
  <conditionalFormatting sqref="O341:O390">
    <cfRule type="cellIs" dxfId="1770" priority="606" operator="equal">
      <formula>0</formula>
    </cfRule>
  </conditionalFormatting>
  <conditionalFormatting sqref="O342:O385">
    <cfRule type="cellIs" dxfId="1769" priority="605" operator="equal">
      <formula>0</formula>
    </cfRule>
  </conditionalFormatting>
  <conditionalFormatting sqref="Q341:W390">
    <cfRule type="cellIs" dxfId="1768" priority="604" operator="equal">
      <formula>0</formula>
    </cfRule>
  </conditionalFormatting>
  <conditionalFormatting sqref="CB391 CA341:CB390">
    <cfRule type="cellIs" dxfId="1767" priority="602" operator="equal">
      <formula>0</formula>
    </cfRule>
  </conditionalFormatting>
  <conditionalFormatting sqref="CW341:CZ390">
    <cfRule type="cellIs" dxfId="1766" priority="601" operator="equal">
      <formula>0</formula>
    </cfRule>
  </conditionalFormatting>
  <conditionalFormatting sqref="CX341:CX390">
    <cfRule type="cellIs" dxfId="1765" priority="600" operator="equal">
      <formula>0</formula>
    </cfRule>
  </conditionalFormatting>
  <conditionalFormatting sqref="CZ341:CZ390">
    <cfRule type="cellIs" dxfId="1764" priority="599" operator="equal">
      <formula>0</formula>
    </cfRule>
  </conditionalFormatting>
  <conditionalFormatting sqref="CP341:CU390">
    <cfRule type="cellIs" dxfId="1763" priority="598" operator="equal">
      <formula>0</formula>
    </cfRule>
  </conditionalFormatting>
  <conditionalFormatting sqref="AL378:AL380">
    <cfRule type="cellIs" dxfId="1762" priority="597" operator="equal">
      <formula>1</formula>
    </cfRule>
  </conditionalFormatting>
  <conditionalFormatting sqref="AL341:AL385">
    <cfRule type="cellIs" dxfId="1761" priority="596" operator="lessThan">
      <formula>2.8</formula>
    </cfRule>
  </conditionalFormatting>
  <conditionalFormatting sqref="AL377">
    <cfRule type="cellIs" dxfId="1760" priority="595" operator="equal">
      <formula>1</formula>
    </cfRule>
  </conditionalFormatting>
  <conditionalFormatting sqref="AL381:AL390">
    <cfRule type="cellIs" dxfId="1759" priority="593" operator="equal">
      <formula>1</formula>
    </cfRule>
  </conditionalFormatting>
  <conditionalFormatting sqref="AL381:AL390">
    <cfRule type="cellIs" dxfId="1758" priority="592" operator="lessThan">
      <formula>2.8</formula>
    </cfRule>
  </conditionalFormatting>
  <conditionalFormatting sqref="AL341:AL387">
    <cfRule type="cellIs" dxfId="1757" priority="591" operator="lessThan">
      <formula>3</formula>
    </cfRule>
  </conditionalFormatting>
  <conditionalFormatting sqref="AL341:AL390">
    <cfRule type="cellIs" dxfId="1756" priority="590" operator="equal">
      <formula>0</formula>
    </cfRule>
  </conditionalFormatting>
  <conditionalFormatting sqref="AL342:AL385">
    <cfRule type="cellIs" dxfId="1755" priority="589" operator="equal">
      <formula>0</formula>
    </cfRule>
  </conditionalFormatting>
  <conditionalFormatting sqref="AM341:AS390">
    <cfRule type="cellIs" dxfId="1754" priority="588" operator="equal">
      <formula>0</formula>
    </cfRule>
  </conditionalFormatting>
  <conditionalFormatting sqref="AX341:BC390">
    <cfRule type="cellIs" dxfId="1753" priority="587" operator="equal">
      <formula>0</formula>
    </cfRule>
  </conditionalFormatting>
  <conditionalFormatting sqref="CE391">
    <cfRule type="cellIs" dxfId="1752" priority="586" operator="equal">
      <formula>0</formula>
    </cfRule>
  </conditionalFormatting>
  <conditionalFormatting sqref="AM341:AM390">
    <cfRule type="cellIs" dxfId="1751" priority="585" operator="equal">
      <formula>0</formula>
    </cfRule>
  </conditionalFormatting>
  <conditionalFormatting sqref="AB381:AJ390">
    <cfRule type="cellIs" dxfId="1750" priority="561" operator="equal">
      <formula>1</formula>
    </cfRule>
  </conditionalFormatting>
  <conditionalFormatting sqref="Y341:Y390">
    <cfRule type="cellIs" dxfId="1749" priority="584" operator="equal">
      <formula>0</formula>
    </cfRule>
  </conditionalFormatting>
  <conditionalFormatting sqref="CU341:CU390">
    <cfRule type="cellIs" dxfId="1748" priority="583" operator="equal">
      <formula>0</formula>
    </cfRule>
  </conditionalFormatting>
  <conditionalFormatting sqref="CE341:CE390">
    <cfRule type="cellIs" dxfId="1747" priority="582" operator="equal">
      <formula>0</formula>
    </cfRule>
  </conditionalFormatting>
  <conditionalFormatting sqref="AX340:BC340">
    <cfRule type="cellIs" dxfId="1746" priority="581" operator="equal">
      <formula>0</formula>
    </cfRule>
  </conditionalFormatting>
  <conditionalFormatting sqref="F340:O340">
    <cfRule type="cellIs" dxfId="1745" priority="580" operator="equal">
      <formula>0</formula>
    </cfRule>
  </conditionalFormatting>
  <conditionalFormatting sqref="Q340:W340">
    <cfRule type="cellIs" dxfId="1744" priority="578" operator="equal">
      <formula>0</formula>
    </cfRule>
    <cfRule type="cellIs" dxfId="1743" priority="579" operator="equal">
      <formula>0</formula>
    </cfRule>
  </conditionalFormatting>
  <conditionalFormatting sqref="AM340:AS340">
    <cfRule type="cellIs" dxfId="1742" priority="574" operator="equal">
      <formula>0</formula>
    </cfRule>
    <cfRule type="cellIs" dxfId="1741" priority="576" operator="equal">
      <formula>0</formula>
    </cfRule>
  </conditionalFormatting>
  <conditionalFormatting sqref="AT340:AV340">
    <cfRule type="cellIs" dxfId="1740" priority="575" operator="equal">
      <formula>0</formula>
    </cfRule>
  </conditionalFormatting>
  <conditionalFormatting sqref="AL340">
    <cfRule type="cellIs" dxfId="1739" priority="573" operator="equal">
      <formula>0</formula>
    </cfRule>
  </conditionalFormatting>
  <conditionalFormatting sqref="P340">
    <cfRule type="cellIs" dxfId="1738" priority="571" operator="equal">
      <formula>0</formula>
    </cfRule>
  </conditionalFormatting>
  <conditionalFormatting sqref="CD341:CD390">
    <cfRule type="cellIs" dxfId="1737" priority="570" operator="equal">
      <formula>0</formula>
    </cfRule>
  </conditionalFormatting>
  <conditionalFormatting sqref="CY341:CY390">
    <cfRule type="cellIs" dxfId="1736" priority="569" operator="equal">
      <formula>0</formula>
    </cfRule>
  </conditionalFormatting>
  <conditionalFormatting sqref="CL341:CN390">
    <cfRule type="cellIs" dxfId="1735" priority="568" operator="equal">
      <formula>0</formula>
    </cfRule>
  </conditionalFormatting>
  <conditionalFormatting sqref="AU341:AU390">
    <cfRule type="cellIs" dxfId="1734" priority="547" operator="equal">
      <formula>0</formula>
    </cfRule>
  </conditionalFormatting>
  <conditionalFormatting sqref="X341:X390">
    <cfRule type="cellIs" dxfId="1733" priority="567" operator="equal">
      <formula>0</formula>
    </cfRule>
  </conditionalFormatting>
  <conditionalFormatting sqref="X341:X390">
    <cfRule type="cellIs" dxfId="1732" priority="566" operator="equal">
      <formula>0</formula>
    </cfRule>
  </conditionalFormatting>
  <conditionalFormatting sqref="AB378:AJ380">
    <cfRule type="cellIs" dxfId="1731" priority="565" operator="equal">
      <formula>1</formula>
    </cfRule>
  </conditionalFormatting>
  <conditionalFormatting sqref="AB341:AJ364 AB366:AJ380">
    <cfRule type="cellIs" dxfId="1730" priority="564" operator="lessThan">
      <formula>2.8</formula>
    </cfRule>
  </conditionalFormatting>
  <conditionalFormatting sqref="AB377:AJ377">
    <cfRule type="cellIs" dxfId="1729" priority="563" operator="equal">
      <formula>1</formula>
    </cfRule>
  </conditionalFormatting>
  <conditionalFormatting sqref="AB381:AJ390">
    <cfRule type="cellIs" dxfId="1728" priority="560" operator="lessThan">
      <formula>2.8</formula>
    </cfRule>
  </conditionalFormatting>
  <conditionalFormatting sqref="AB341:AJ385">
    <cfRule type="cellIs" dxfId="1727" priority="559" operator="lessThan">
      <formula>3</formula>
    </cfRule>
  </conditionalFormatting>
  <conditionalFormatting sqref="AB341:AJ390">
    <cfRule type="cellIs" dxfId="1726" priority="558" operator="equal">
      <formula>0</formula>
    </cfRule>
  </conditionalFormatting>
  <conditionalFormatting sqref="AK378:AK380">
    <cfRule type="cellIs" dxfId="1725" priority="557" operator="equal">
      <formula>1</formula>
    </cfRule>
  </conditionalFormatting>
  <conditionalFormatting sqref="AK341:AK385">
    <cfRule type="cellIs" dxfId="1724" priority="556" operator="lessThan">
      <formula>2.8</formula>
    </cfRule>
  </conditionalFormatting>
  <conditionalFormatting sqref="AK377">
    <cfRule type="cellIs" dxfId="1723" priority="555" operator="equal">
      <formula>1</formula>
    </cfRule>
  </conditionalFormatting>
  <conditionalFormatting sqref="AK381:AK390">
    <cfRule type="cellIs" dxfId="1722" priority="553" operator="equal">
      <formula>1</formula>
    </cfRule>
  </conditionalFormatting>
  <conditionalFormatting sqref="AK381:AK390">
    <cfRule type="cellIs" dxfId="1721" priority="552" operator="lessThan">
      <formula>2.8</formula>
    </cfRule>
  </conditionalFormatting>
  <conditionalFormatting sqref="AK341:AK387">
    <cfRule type="cellIs" dxfId="1720" priority="551" operator="lessThan">
      <formula>3</formula>
    </cfRule>
  </conditionalFormatting>
  <conditionalFormatting sqref="AK341:AK390">
    <cfRule type="cellIs" dxfId="1719" priority="550" operator="equal">
      <formula>0</formula>
    </cfRule>
  </conditionalFormatting>
  <conditionalFormatting sqref="AK342:AK385">
    <cfRule type="cellIs" dxfId="1718" priority="549" operator="equal">
      <formula>0</formula>
    </cfRule>
  </conditionalFormatting>
  <conditionalFormatting sqref="AU341:AV390">
    <cfRule type="cellIs" dxfId="1717" priority="548" operator="equal">
      <formula>0</formula>
    </cfRule>
  </conditionalFormatting>
  <conditionalFormatting sqref="BX341:BX390">
    <cfRule type="cellIs" dxfId="1716" priority="507" operator="equal">
      <formula>0</formula>
    </cfRule>
  </conditionalFormatting>
  <conditionalFormatting sqref="AT341:AT390">
    <cfRule type="cellIs" dxfId="1715" priority="546" operator="equal">
      <formula>0</formula>
    </cfRule>
  </conditionalFormatting>
  <conditionalFormatting sqref="AT341:AT390">
    <cfRule type="cellIs" dxfId="1714" priority="545" operator="equal">
      <formula>0</formula>
    </cfRule>
  </conditionalFormatting>
  <conditionalFormatting sqref="BO378:BO380">
    <cfRule type="cellIs" dxfId="1713" priority="544" operator="equal">
      <formula>1</formula>
    </cfRule>
  </conditionalFormatting>
  <conditionalFormatting sqref="BO341:BO385">
    <cfRule type="cellIs" dxfId="1712" priority="543" operator="lessThan">
      <formula>2.8</formula>
    </cfRule>
  </conditionalFormatting>
  <conditionalFormatting sqref="BO377">
    <cfRule type="cellIs" dxfId="1711" priority="542" operator="equal">
      <formula>1</formula>
    </cfRule>
  </conditionalFormatting>
  <conditionalFormatting sqref="BO381:BO390">
    <cfRule type="cellIs" dxfId="1710" priority="540" operator="equal">
      <formula>1</formula>
    </cfRule>
  </conditionalFormatting>
  <conditionalFormatting sqref="BO381:BO390">
    <cfRule type="cellIs" dxfId="1709" priority="539" operator="lessThan">
      <formula>2.8</formula>
    </cfRule>
  </conditionalFormatting>
  <conditionalFormatting sqref="BO341:BO387">
    <cfRule type="cellIs" dxfId="1708" priority="538" operator="lessThan">
      <formula>3</formula>
    </cfRule>
  </conditionalFormatting>
  <conditionalFormatting sqref="BO341:BO390">
    <cfRule type="cellIs" dxfId="1707" priority="537" operator="equal">
      <formula>0</formula>
    </cfRule>
  </conditionalFormatting>
  <conditionalFormatting sqref="BO342:BO385">
    <cfRule type="cellIs" dxfId="1706" priority="536" operator="equal">
      <formula>0</formula>
    </cfRule>
  </conditionalFormatting>
  <conditionalFormatting sqref="BP341:BV390">
    <cfRule type="cellIs" dxfId="1705" priority="535" operator="equal">
      <formula>0</formula>
    </cfRule>
  </conditionalFormatting>
  <conditionalFormatting sqref="CH391">
    <cfRule type="cellIs" dxfId="1704" priority="534" operator="equal">
      <formula>0</formula>
    </cfRule>
  </conditionalFormatting>
  <conditionalFormatting sqref="CH341:CH390">
    <cfRule type="cellIs" dxfId="1703" priority="532" operator="equal">
      <formula>0</formula>
    </cfRule>
  </conditionalFormatting>
  <conditionalFormatting sqref="BP340:BV340">
    <cfRule type="cellIs" dxfId="1702" priority="528" operator="equal">
      <formula>0</formula>
    </cfRule>
    <cfRule type="cellIs" dxfId="1701" priority="530" operator="equal">
      <formula>0</formula>
    </cfRule>
  </conditionalFormatting>
  <conditionalFormatting sqref="BW340:BY340">
    <cfRule type="cellIs" dxfId="1700" priority="529" operator="equal">
      <formula>0</formula>
    </cfRule>
  </conditionalFormatting>
  <conditionalFormatting sqref="BO340">
    <cfRule type="cellIs" dxfId="1699" priority="527" operator="equal">
      <formula>0</formula>
    </cfRule>
  </conditionalFormatting>
  <conditionalFormatting sqref="CG341:CG390">
    <cfRule type="cellIs" dxfId="1698" priority="526" operator="equal">
      <formula>0</formula>
    </cfRule>
  </conditionalFormatting>
  <conditionalFormatting sqref="BE378:BM380">
    <cfRule type="cellIs" dxfId="1697" priority="525" operator="equal">
      <formula>1</formula>
    </cfRule>
  </conditionalFormatting>
  <conditionalFormatting sqref="BE341:BM364 BE366:BM380">
    <cfRule type="cellIs" dxfId="1696" priority="524" operator="lessThan">
      <formula>2.8</formula>
    </cfRule>
  </conditionalFormatting>
  <conditionalFormatting sqref="BE377:BM377">
    <cfRule type="cellIs" dxfId="1695" priority="523" operator="equal">
      <formula>1</formula>
    </cfRule>
  </conditionalFormatting>
  <conditionalFormatting sqref="BE381:BM390">
    <cfRule type="cellIs" dxfId="1694" priority="521" operator="equal">
      <formula>1</formula>
    </cfRule>
  </conditionalFormatting>
  <conditionalFormatting sqref="BE381:BM390">
    <cfRule type="cellIs" dxfId="1693" priority="520" operator="lessThan">
      <formula>2.8</formula>
    </cfRule>
  </conditionalFormatting>
  <conditionalFormatting sqref="BE341:BM385">
    <cfRule type="cellIs" dxfId="1692" priority="519" operator="lessThan">
      <formula>3</formula>
    </cfRule>
  </conditionalFormatting>
  <conditionalFormatting sqref="BE341:BM390">
    <cfRule type="cellIs" dxfId="1691" priority="518" operator="equal">
      <formula>0</formula>
    </cfRule>
  </conditionalFormatting>
  <conditionalFormatting sqref="BN378:BN380">
    <cfRule type="cellIs" dxfId="1690" priority="517" operator="equal">
      <formula>1</formula>
    </cfRule>
  </conditionalFormatting>
  <conditionalFormatting sqref="BN341:BN385">
    <cfRule type="cellIs" dxfId="1689" priority="516" operator="lessThan">
      <formula>2.8</formula>
    </cfRule>
  </conditionalFormatting>
  <conditionalFormatting sqref="BN377">
    <cfRule type="cellIs" dxfId="1688" priority="515" operator="equal">
      <formula>1</formula>
    </cfRule>
  </conditionalFormatting>
  <conditionalFormatting sqref="BN381:BN390">
    <cfRule type="cellIs" dxfId="1687" priority="513" operator="equal">
      <formula>1</formula>
    </cfRule>
  </conditionalFormatting>
  <conditionalFormatting sqref="BN381:BN390">
    <cfRule type="cellIs" dxfId="1686" priority="512" operator="lessThan">
      <formula>2.8</formula>
    </cfRule>
  </conditionalFormatting>
  <conditionalFormatting sqref="BN341:BN387">
    <cfRule type="cellIs" dxfId="1685" priority="511" operator="lessThan">
      <formula>3</formula>
    </cfRule>
  </conditionalFormatting>
  <conditionalFormatting sqref="BN341:BN390">
    <cfRule type="cellIs" dxfId="1684" priority="510" operator="equal">
      <formula>0</formula>
    </cfRule>
  </conditionalFormatting>
  <conditionalFormatting sqref="BN342:BN385">
    <cfRule type="cellIs" dxfId="1683" priority="509" operator="equal">
      <formula>0</formula>
    </cfRule>
  </conditionalFormatting>
  <conditionalFormatting sqref="BX341:BY390">
    <cfRule type="cellIs" dxfId="1682" priority="508" operator="equal">
      <formula>0</formula>
    </cfRule>
  </conditionalFormatting>
  <conditionalFormatting sqref="BW341:BW390">
    <cfRule type="cellIs" dxfId="1681" priority="506" operator="equal">
      <formula>0</formula>
    </cfRule>
  </conditionalFormatting>
  <conditionalFormatting sqref="BW341:BW390">
    <cfRule type="cellIs" dxfId="1680" priority="505" operator="equal">
      <formula>0</formula>
    </cfRule>
  </conditionalFormatting>
  <conditionalFormatting sqref="CJ341:CJ391">
    <cfRule type="cellIs" dxfId="1679" priority="504" operator="equal">
      <formula>0</formula>
    </cfRule>
  </conditionalFormatting>
  <conditionalFormatting sqref="CZ391">
    <cfRule type="cellIs" dxfId="1678" priority="503" operator="equal">
      <formula>0</formula>
    </cfRule>
  </conditionalFormatting>
  <conditionalFormatting sqref="DE391">
    <cfRule type="cellIs" dxfId="1677" priority="502" operator="equal">
      <formula>0</formula>
    </cfRule>
  </conditionalFormatting>
  <conditionalFormatting sqref="DL341:DO390">
    <cfRule type="cellIs" dxfId="1676" priority="501" operator="equal">
      <formula>0</formula>
    </cfRule>
  </conditionalFormatting>
  <conditionalFormatting sqref="DB341:DE390">
    <cfRule type="cellIs" dxfId="1675" priority="500" operator="equal">
      <formula>0</formula>
    </cfRule>
  </conditionalFormatting>
  <conditionalFormatting sqref="DC341:DC390">
    <cfRule type="cellIs" dxfId="1674" priority="499" operator="equal">
      <formula>0</formula>
    </cfRule>
  </conditionalFormatting>
  <conditionalFormatting sqref="DE341:DE390">
    <cfRule type="cellIs" dxfId="1673" priority="498" operator="equal">
      <formula>0</formula>
    </cfRule>
  </conditionalFormatting>
  <conditionalFormatting sqref="DD341:DD390">
    <cfRule type="cellIs" dxfId="1672" priority="497" operator="equal">
      <formula>0</formula>
    </cfRule>
  </conditionalFormatting>
  <conditionalFormatting sqref="DG341:DJ390">
    <cfRule type="cellIs" dxfId="1671" priority="496" operator="equal">
      <formula>0</formula>
    </cfRule>
  </conditionalFormatting>
  <conditionalFormatting sqref="DI341:DI390">
    <cfRule type="cellIs" dxfId="1670" priority="493" operator="equal">
      <formula>0</formula>
    </cfRule>
  </conditionalFormatting>
  <conditionalFormatting sqref="DJ391">
    <cfRule type="cellIs" dxfId="1669" priority="492" operator="equal">
      <formula>0</formula>
    </cfRule>
  </conditionalFormatting>
  <conditionalFormatting sqref="DR397:EE447">
    <cfRule type="cellIs" dxfId="1668" priority="491" operator="equal">
      <formula>0</formula>
    </cfRule>
  </conditionalFormatting>
  <conditionalFormatting sqref="EB397:EE446 DW397:DZ446 DR397:DU446">
    <cfRule type="cellIs" dxfId="1667" priority="490" operator="equal">
      <formula>0</formula>
    </cfRule>
  </conditionalFormatting>
  <conditionalFormatting sqref="B397:E446">
    <cfRule type="cellIs" dxfId="1666" priority="489" operator="equal">
      <formula>0</formula>
    </cfRule>
  </conditionalFormatting>
  <conditionalFormatting sqref="P437:P446">
    <cfRule type="cellIs" dxfId="1665" priority="482" operator="equal">
      <formula>0</formula>
    </cfRule>
  </conditionalFormatting>
  <conditionalFormatting sqref="P397:P446">
    <cfRule type="cellIs" dxfId="1664" priority="488" operator="equal">
      <formula>1</formula>
    </cfRule>
  </conditionalFormatting>
  <conditionalFormatting sqref="P422">
    <cfRule type="cellIs" dxfId="1663" priority="487" operator="equal">
      <formula>1</formula>
    </cfRule>
  </conditionalFormatting>
  <conditionalFormatting sqref="P397:P446">
    <cfRule type="cellIs" dxfId="1662" priority="486" operator="equal">
      <formula>0</formula>
    </cfRule>
  </conditionalFormatting>
  <conditionalFormatting sqref="P397:P446">
    <cfRule type="cellIs" dxfId="1661" priority="484" operator="lessThan">
      <formula>2.8</formula>
    </cfRule>
  </conditionalFormatting>
  <conditionalFormatting sqref="P437:P446">
    <cfRule type="cellIs" dxfId="1660" priority="481" operator="lessThan">
      <formula>2.8</formula>
    </cfRule>
  </conditionalFormatting>
  <conditionalFormatting sqref="P397:P446">
    <cfRule type="cellIs" dxfId="1659" priority="480" operator="equal">
      <formula>0</formula>
    </cfRule>
  </conditionalFormatting>
  <conditionalFormatting sqref="F434:N436">
    <cfRule type="cellIs" dxfId="1658" priority="479" operator="equal">
      <formula>1</formula>
    </cfRule>
  </conditionalFormatting>
  <conditionalFormatting sqref="F397:N420 F422:N436">
    <cfRule type="cellIs" dxfId="1657" priority="478" operator="lessThan">
      <formula>2.8</formula>
    </cfRule>
  </conditionalFormatting>
  <conditionalFormatting sqref="F432:N432">
    <cfRule type="cellIs" dxfId="1656" priority="476" operator="equal">
      <formula>1</formula>
    </cfRule>
  </conditionalFormatting>
  <conditionalFormatting sqref="F437:N446">
    <cfRule type="cellIs" dxfId="1655" priority="474" operator="lessThan">
      <formula>2.8</formula>
    </cfRule>
  </conditionalFormatting>
  <conditionalFormatting sqref="F397:N441">
    <cfRule type="cellIs" dxfId="1654" priority="473" operator="lessThan">
      <formula>3</formula>
    </cfRule>
  </conditionalFormatting>
  <conditionalFormatting sqref="F397:N446">
    <cfRule type="cellIs" dxfId="1653" priority="472" operator="equal">
      <formula>0</formula>
    </cfRule>
  </conditionalFormatting>
  <conditionalFormatting sqref="O434:O436">
    <cfRule type="cellIs" dxfId="1652" priority="471" operator="equal">
      <formula>1</formula>
    </cfRule>
  </conditionalFormatting>
  <conditionalFormatting sqref="O397:O441">
    <cfRule type="cellIs" dxfId="1651" priority="470" operator="lessThan">
      <formula>2.8</formula>
    </cfRule>
  </conditionalFormatting>
  <conditionalFormatting sqref="O432">
    <cfRule type="cellIs" dxfId="1650" priority="468" operator="equal">
      <formula>1</formula>
    </cfRule>
  </conditionalFormatting>
  <conditionalFormatting sqref="O437:O446">
    <cfRule type="cellIs" dxfId="1649" priority="466" operator="lessThan">
      <formula>2.8</formula>
    </cfRule>
  </conditionalFormatting>
  <conditionalFormatting sqref="O397:O443">
    <cfRule type="cellIs" dxfId="1648" priority="465" operator="lessThan">
      <formula>3</formula>
    </cfRule>
  </conditionalFormatting>
  <conditionalFormatting sqref="O397:O446">
    <cfRule type="cellIs" dxfId="1647" priority="464" operator="equal">
      <formula>0</formula>
    </cfRule>
  </conditionalFormatting>
  <conditionalFormatting sqref="O398:O441">
    <cfRule type="cellIs" dxfId="1646" priority="463" operator="equal">
      <formula>0</formula>
    </cfRule>
  </conditionalFormatting>
  <conditionalFormatting sqref="Y397:Z446">
    <cfRule type="cellIs" dxfId="1645" priority="461" operator="equal">
      <formula>0</formula>
    </cfRule>
  </conditionalFormatting>
  <conditionalFormatting sqref="CB447 CA397:CB446">
    <cfRule type="cellIs" dxfId="1644" priority="460" operator="equal">
      <formula>0</formula>
    </cfRule>
  </conditionalFormatting>
  <conditionalFormatting sqref="CW397:CZ446">
    <cfRule type="cellIs" dxfId="1643" priority="459" operator="equal">
      <formula>0</formula>
    </cfRule>
  </conditionalFormatting>
  <conditionalFormatting sqref="CX397:CX446">
    <cfRule type="cellIs" dxfId="1642" priority="458" operator="equal">
      <formula>0</formula>
    </cfRule>
  </conditionalFormatting>
  <conditionalFormatting sqref="CZ397:CZ446">
    <cfRule type="cellIs" dxfId="1641" priority="457" operator="equal">
      <formula>0</formula>
    </cfRule>
  </conditionalFormatting>
  <conditionalFormatting sqref="CP397:CU446">
    <cfRule type="cellIs" dxfId="1640" priority="456" operator="equal">
      <formula>0</formula>
    </cfRule>
  </conditionalFormatting>
  <conditionalFormatting sqref="AL434:AL436">
    <cfRule type="cellIs" dxfId="1639" priority="455" operator="equal">
      <formula>1</formula>
    </cfRule>
  </conditionalFormatting>
  <conditionalFormatting sqref="AL397:AL441">
    <cfRule type="cellIs" dxfId="1638" priority="454" operator="lessThan">
      <formula>2.8</formula>
    </cfRule>
  </conditionalFormatting>
  <conditionalFormatting sqref="AL432">
    <cfRule type="cellIs" dxfId="1637" priority="452" operator="equal">
      <formula>1</formula>
    </cfRule>
  </conditionalFormatting>
  <conditionalFormatting sqref="AL437:AL446">
    <cfRule type="cellIs" dxfId="1636" priority="450" operator="lessThan">
      <formula>2.8</formula>
    </cfRule>
  </conditionalFormatting>
  <conditionalFormatting sqref="AL397:AL443">
    <cfRule type="cellIs" dxfId="1635" priority="449" operator="lessThan">
      <formula>3</formula>
    </cfRule>
  </conditionalFormatting>
  <conditionalFormatting sqref="AL397:AL446">
    <cfRule type="cellIs" dxfId="1634" priority="448" operator="equal">
      <formula>0</formula>
    </cfRule>
  </conditionalFormatting>
  <conditionalFormatting sqref="AL398:AL441">
    <cfRule type="cellIs" dxfId="1633" priority="447" operator="equal">
      <formula>0</formula>
    </cfRule>
  </conditionalFormatting>
  <conditionalFormatting sqref="AX397:BC446">
    <cfRule type="cellIs" dxfId="1632" priority="445" operator="equal">
      <formula>0</formula>
    </cfRule>
  </conditionalFormatting>
  <conditionalFormatting sqref="CE447">
    <cfRule type="cellIs" dxfId="1631" priority="444" operator="equal">
      <formula>0</formula>
    </cfRule>
  </conditionalFormatting>
  <conditionalFormatting sqref="AM397:AM446">
    <cfRule type="cellIs" dxfId="1630" priority="443" operator="equal">
      <formula>0</formula>
    </cfRule>
  </conditionalFormatting>
  <conditionalFormatting sqref="AB432:AJ432">
    <cfRule type="cellIs" dxfId="1629" priority="420" operator="equal">
      <formula>1</formula>
    </cfRule>
  </conditionalFormatting>
  <conditionalFormatting sqref="Y397:Y446">
    <cfRule type="cellIs" dxfId="1628" priority="442" operator="equal">
      <formula>0</formula>
    </cfRule>
  </conditionalFormatting>
  <conditionalFormatting sqref="CU397:CU446">
    <cfRule type="cellIs" dxfId="1627" priority="441" operator="equal">
      <formula>0</formula>
    </cfRule>
  </conditionalFormatting>
  <conditionalFormatting sqref="CE397:CE446">
    <cfRule type="cellIs" dxfId="1626" priority="440" operator="equal">
      <formula>0</formula>
    </cfRule>
  </conditionalFormatting>
  <conditionalFormatting sqref="AX396:BC396">
    <cfRule type="cellIs" dxfId="1625" priority="439" operator="equal">
      <formula>0</formula>
    </cfRule>
  </conditionalFormatting>
  <conditionalFormatting sqref="F396:O396">
    <cfRule type="cellIs" dxfId="1624" priority="438" operator="equal">
      <formula>0</formula>
    </cfRule>
  </conditionalFormatting>
  <conditionalFormatting sqref="Q396:W396">
    <cfRule type="cellIs" dxfId="1623" priority="436" operator="equal">
      <formula>0</formula>
    </cfRule>
    <cfRule type="cellIs" dxfId="1622" priority="437" operator="equal">
      <formula>0</formula>
    </cfRule>
  </conditionalFormatting>
  <conditionalFormatting sqref="AB396:AK396">
    <cfRule type="cellIs" dxfId="1621" priority="435" operator="equal">
      <formula>0</formula>
    </cfRule>
  </conditionalFormatting>
  <conditionalFormatting sqref="AM396:AS396">
    <cfRule type="cellIs" dxfId="1620" priority="432" operator="equal">
      <formula>0</formula>
    </cfRule>
    <cfRule type="cellIs" dxfId="1619" priority="434" operator="equal">
      <formula>0</formula>
    </cfRule>
  </conditionalFormatting>
  <conditionalFormatting sqref="X396:Z396">
    <cfRule type="cellIs" dxfId="1618" priority="430" operator="equal">
      <formula>0</formula>
    </cfRule>
  </conditionalFormatting>
  <conditionalFormatting sqref="CD397:CD446">
    <cfRule type="cellIs" dxfId="1617" priority="428" operator="equal">
      <formula>0</formula>
    </cfRule>
  </conditionalFormatting>
  <conditionalFormatting sqref="CY397:CY446">
    <cfRule type="cellIs" dxfId="1616" priority="427" operator="equal">
      <formula>0</formula>
    </cfRule>
  </conditionalFormatting>
  <conditionalFormatting sqref="CL397:CN446">
    <cfRule type="cellIs" dxfId="1615" priority="426" operator="equal">
      <formula>0</formula>
    </cfRule>
  </conditionalFormatting>
  <conditionalFormatting sqref="X397:X446">
    <cfRule type="cellIs" dxfId="1614" priority="425" operator="equal">
      <formula>0</formula>
    </cfRule>
  </conditionalFormatting>
  <conditionalFormatting sqref="X397:X446">
    <cfRule type="cellIs" dxfId="1613" priority="424" operator="equal">
      <formula>0</formula>
    </cfRule>
  </conditionalFormatting>
  <conditionalFormatting sqref="AB434:AJ436">
    <cfRule type="cellIs" dxfId="1612" priority="423" operator="equal">
      <formula>1</formula>
    </cfRule>
  </conditionalFormatting>
  <conditionalFormatting sqref="AB397:AJ420 AB422:AJ436">
    <cfRule type="cellIs" dxfId="1611" priority="422" operator="lessThan">
      <formula>2.8</formula>
    </cfRule>
  </conditionalFormatting>
  <conditionalFormatting sqref="AB437:AJ446">
    <cfRule type="cellIs" dxfId="1610" priority="418" operator="lessThan">
      <formula>2.8</formula>
    </cfRule>
  </conditionalFormatting>
  <conditionalFormatting sqref="AB397:AJ441">
    <cfRule type="cellIs" dxfId="1609" priority="417" operator="lessThan">
      <formula>3</formula>
    </cfRule>
  </conditionalFormatting>
  <conditionalFormatting sqref="AB397:AJ446">
    <cfRule type="cellIs" dxfId="1608" priority="416" operator="equal">
      <formula>0</formula>
    </cfRule>
  </conditionalFormatting>
  <conditionalFormatting sqref="AK434:AK436">
    <cfRule type="cellIs" dxfId="1607" priority="415" operator="equal">
      <formula>1</formula>
    </cfRule>
  </conditionalFormatting>
  <conditionalFormatting sqref="AK397:AK441">
    <cfRule type="cellIs" dxfId="1606" priority="414" operator="lessThan">
      <formula>2.8</formula>
    </cfRule>
  </conditionalFormatting>
  <conditionalFormatting sqref="AK432">
    <cfRule type="cellIs" dxfId="1605" priority="412" operator="equal">
      <formula>1</formula>
    </cfRule>
  </conditionalFormatting>
  <conditionalFormatting sqref="AK437:AK446">
    <cfRule type="cellIs" dxfId="1604" priority="410" operator="lessThan">
      <formula>2.8</formula>
    </cfRule>
  </conditionalFormatting>
  <conditionalFormatting sqref="AK397:AK443">
    <cfRule type="cellIs" dxfId="1603" priority="409" operator="lessThan">
      <formula>3</formula>
    </cfRule>
  </conditionalFormatting>
  <conditionalFormatting sqref="AK397:AK446">
    <cfRule type="cellIs" dxfId="1602" priority="408" operator="equal">
      <formula>0</formula>
    </cfRule>
  </conditionalFormatting>
  <conditionalFormatting sqref="AK398:AK441">
    <cfRule type="cellIs" dxfId="1601" priority="407" operator="equal">
      <formula>0</formula>
    </cfRule>
  </conditionalFormatting>
  <conditionalFormatting sqref="BO434:BO436">
    <cfRule type="cellIs" dxfId="1600" priority="402" operator="equal">
      <formula>1</formula>
    </cfRule>
  </conditionalFormatting>
  <conditionalFormatting sqref="BO397:BO441">
    <cfRule type="cellIs" dxfId="1599" priority="401" operator="lessThan">
      <formula>2.8</formula>
    </cfRule>
  </conditionalFormatting>
  <conditionalFormatting sqref="BO432">
    <cfRule type="cellIs" dxfId="1598" priority="399" operator="equal">
      <formula>1</formula>
    </cfRule>
  </conditionalFormatting>
  <conditionalFormatting sqref="BO437:BO446">
    <cfRule type="cellIs" dxfId="1597" priority="397" operator="lessThan">
      <formula>2.8</formula>
    </cfRule>
  </conditionalFormatting>
  <conditionalFormatting sqref="BO397:BO443">
    <cfRule type="cellIs" dxfId="1596" priority="396" operator="lessThan">
      <formula>3</formula>
    </cfRule>
  </conditionalFormatting>
  <conditionalFormatting sqref="BO397:BO446">
    <cfRule type="cellIs" dxfId="1595" priority="395" operator="equal">
      <formula>0</formula>
    </cfRule>
  </conditionalFormatting>
  <conditionalFormatting sqref="BO398:BO441">
    <cfRule type="cellIs" dxfId="1594" priority="394" operator="equal">
      <formula>0</formula>
    </cfRule>
  </conditionalFormatting>
  <conditionalFormatting sqref="CH447">
    <cfRule type="cellIs" dxfId="1593" priority="392" operator="equal">
      <formula>0</formula>
    </cfRule>
  </conditionalFormatting>
  <conditionalFormatting sqref="BP397:BP446">
    <cfRule type="cellIs" dxfId="1592" priority="391" operator="equal">
      <formula>0</formula>
    </cfRule>
  </conditionalFormatting>
  <conditionalFormatting sqref="CH397:CH446">
    <cfRule type="cellIs" dxfId="1591" priority="390" operator="equal">
      <formula>0</formula>
    </cfRule>
  </conditionalFormatting>
  <conditionalFormatting sqref="BE396:BN396">
    <cfRule type="cellIs" dxfId="1590" priority="389" operator="equal">
      <formula>0</formula>
    </cfRule>
  </conditionalFormatting>
  <conditionalFormatting sqref="BP396:BV396">
    <cfRule type="cellIs" dxfId="1589" priority="386" operator="equal">
      <formula>0</formula>
    </cfRule>
    <cfRule type="cellIs" dxfId="1588" priority="388" operator="equal">
      <formula>0</formula>
    </cfRule>
  </conditionalFormatting>
  <conditionalFormatting sqref="CG397:CG446">
    <cfRule type="cellIs" dxfId="1587" priority="384" operator="equal">
      <formula>0</formula>
    </cfRule>
  </conditionalFormatting>
  <conditionalFormatting sqref="BE434:BM436">
    <cfRule type="cellIs" dxfId="1586" priority="383" operator="equal">
      <formula>1</formula>
    </cfRule>
  </conditionalFormatting>
  <conditionalFormatting sqref="BE397:BM420 BE422:BM436">
    <cfRule type="cellIs" dxfId="1585" priority="382" operator="lessThan">
      <formula>2.8</formula>
    </cfRule>
  </conditionalFormatting>
  <conditionalFormatting sqref="BE432:BM432">
    <cfRule type="cellIs" dxfId="1584" priority="380" operator="equal">
      <formula>1</formula>
    </cfRule>
  </conditionalFormatting>
  <conditionalFormatting sqref="BE437:BM446">
    <cfRule type="cellIs" dxfId="1583" priority="378" operator="lessThan">
      <formula>2.8</formula>
    </cfRule>
  </conditionalFormatting>
  <conditionalFormatting sqref="BE397:BM441">
    <cfRule type="cellIs" dxfId="1582" priority="377" operator="lessThan">
      <formula>3</formula>
    </cfRule>
  </conditionalFormatting>
  <conditionalFormatting sqref="BE397:BM446">
    <cfRule type="cellIs" dxfId="1581" priority="376" operator="equal">
      <formula>0</formula>
    </cfRule>
  </conditionalFormatting>
  <conditionalFormatting sqref="BN434:BN436">
    <cfRule type="cellIs" dxfId="1580" priority="375" operator="equal">
      <formula>1</formula>
    </cfRule>
  </conditionalFormatting>
  <conditionalFormatting sqref="BN397:BN441">
    <cfRule type="cellIs" dxfId="1579" priority="374" operator="lessThan">
      <formula>2.8</formula>
    </cfRule>
  </conditionalFormatting>
  <conditionalFormatting sqref="BN432">
    <cfRule type="cellIs" dxfId="1578" priority="372" operator="equal">
      <formula>1</formula>
    </cfRule>
  </conditionalFormatting>
  <conditionalFormatting sqref="BN437:BN446">
    <cfRule type="cellIs" dxfId="1577" priority="370" operator="lessThan">
      <formula>2.8</formula>
    </cfRule>
  </conditionalFormatting>
  <conditionalFormatting sqref="BN397:BN443">
    <cfRule type="cellIs" dxfId="1576" priority="369" operator="lessThan">
      <formula>3</formula>
    </cfRule>
  </conditionalFormatting>
  <conditionalFormatting sqref="BN397:BN446">
    <cfRule type="cellIs" dxfId="1575" priority="368" operator="equal">
      <formula>0</formula>
    </cfRule>
  </conditionalFormatting>
  <conditionalFormatting sqref="BN398:BN441">
    <cfRule type="cellIs" dxfId="1574" priority="367" operator="equal">
      <formula>0</formula>
    </cfRule>
  </conditionalFormatting>
  <conditionalFormatting sqref="CJ397:CJ447">
    <cfRule type="cellIs" dxfId="1573" priority="362" operator="equal">
      <formula>0</formula>
    </cfRule>
  </conditionalFormatting>
  <conditionalFormatting sqref="CZ447">
    <cfRule type="cellIs" dxfId="1572" priority="361" operator="equal">
      <formula>0</formula>
    </cfRule>
  </conditionalFormatting>
  <conditionalFormatting sqref="DE447">
    <cfRule type="cellIs" dxfId="1571" priority="360" operator="equal">
      <formula>0</formula>
    </cfRule>
  </conditionalFormatting>
  <conditionalFormatting sqref="DL397:DO446">
    <cfRule type="cellIs" dxfId="1570" priority="359" operator="equal">
      <formula>0</formula>
    </cfRule>
  </conditionalFormatting>
  <conditionalFormatting sqref="DB397:DE446">
    <cfRule type="cellIs" dxfId="1569" priority="358" operator="equal">
      <formula>0</formula>
    </cfRule>
  </conditionalFormatting>
  <conditionalFormatting sqref="DC397:DC446">
    <cfRule type="cellIs" dxfId="1568" priority="357" operator="equal">
      <formula>0</formula>
    </cfRule>
  </conditionalFormatting>
  <conditionalFormatting sqref="DE397:DE446">
    <cfRule type="cellIs" dxfId="1567" priority="356" operator="equal">
      <formula>0</formula>
    </cfRule>
  </conditionalFormatting>
  <conditionalFormatting sqref="DG397:DJ446">
    <cfRule type="cellIs" dxfId="1566" priority="354" operator="equal">
      <formula>0</formula>
    </cfRule>
  </conditionalFormatting>
  <conditionalFormatting sqref="DJ397:DJ446">
    <cfRule type="cellIs" dxfId="1565" priority="352" operator="equal">
      <formula>0</formula>
    </cfRule>
  </conditionalFormatting>
  <conditionalFormatting sqref="DJ447">
    <cfRule type="cellIs" dxfId="1564" priority="350" operator="equal">
      <formula>0</formula>
    </cfRule>
  </conditionalFormatting>
  <conditionalFormatting sqref="DR453:EE503">
    <cfRule type="cellIs" dxfId="1563" priority="349" operator="equal">
      <formula>0</formula>
    </cfRule>
  </conditionalFormatting>
  <conditionalFormatting sqref="EB453:EE502 DW453:DZ502 DR453:DU502">
    <cfRule type="cellIs" dxfId="1562" priority="348" operator="equal">
      <formula>0</formula>
    </cfRule>
  </conditionalFormatting>
  <conditionalFormatting sqref="P479">
    <cfRule type="cellIs" dxfId="1561" priority="343" operator="equal">
      <formula>1</formula>
    </cfRule>
  </conditionalFormatting>
  <conditionalFormatting sqref="P493:P502">
    <cfRule type="cellIs" dxfId="1560" priority="340" operator="equal">
      <formula>0</formula>
    </cfRule>
  </conditionalFormatting>
  <conditionalFormatting sqref="P453:P502">
    <cfRule type="cellIs" dxfId="1559" priority="346" operator="equal">
      <formula>1</formula>
    </cfRule>
  </conditionalFormatting>
  <conditionalFormatting sqref="P453:P502">
    <cfRule type="cellIs" dxfId="1558" priority="344" operator="equal">
      <formula>0</formula>
    </cfRule>
  </conditionalFormatting>
  <conditionalFormatting sqref="P453:P502">
    <cfRule type="cellIs" dxfId="1557" priority="342" operator="lessThan">
      <formula>2.8</formula>
    </cfRule>
  </conditionalFormatting>
  <conditionalFormatting sqref="P493:P502">
    <cfRule type="cellIs" dxfId="1556" priority="341" operator="equal">
      <formula>1</formula>
    </cfRule>
  </conditionalFormatting>
  <conditionalFormatting sqref="P493:P502">
    <cfRule type="cellIs" dxfId="1555" priority="339" operator="lessThan">
      <formula>2.8</formula>
    </cfRule>
  </conditionalFormatting>
  <conditionalFormatting sqref="P453:P502">
    <cfRule type="cellIs" dxfId="1554" priority="338" operator="equal">
      <formula>0</formula>
    </cfRule>
  </conditionalFormatting>
  <conditionalFormatting sqref="F490:N492">
    <cfRule type="cellIs" dxfId="1553" priority="337" operator="equal">
      <formula>1</formula>
    </cfRule>
  </conditionalFormatting>
  <conditionalFormatting sqref="F453:N476 F478:N492">
    <cfRule type="cellIs" dxfId="1552" priority="336" operator="lessThan">
      <formula>2.8</formula>
    </cfRule>
  </conditionalFormatting>
  <conditionalFormatting sqref="F489:N489">
    <cfRule type="cellIs" dxfId="1551" priority="335" operator="equal">
      <formula>1</formula>
    </cfRule>
  </conditionalFormatting>
  <conditionalFormatting sqref="F493:N502">
    <cfRule type="cellIs" dxfId="1550" priority="332" operator="lessThan">
      <formula>2.8</formula>
    </cfRule>
  </conditionalFormatting>
  <conditionalFormatting sqref="F453:N497">
    <cfRule type="cellIs" dxfId="1549" priority="331" operator="lessThan">
      <formula>3</formula>
    </cfRule>
  </conditionalFormatting>
  <conditionalFormatting sqref="F453:N502">
    <cfRule type="cellIs" dxfId="1548" priority="330" operator="equal">
      <formula>0</formula>
    </cfRule>
  </conditionalFormatting>
  <conditionalFormatting sqref="O490:O492">
    <cfRule type="cellIs" dxfId="1547" priority="329" operator="equal">
      <formula>1</formula>
    </cfRule>
  </conditionalFormatting>
  <conditionalFormatting sqref="O453:O497">
    <cfRule type="cellIs" dxfId="1546" priority="328" operator="lessThan">
      <formula>2.8</formula>
    </cfRule>
  </conditionalFormatting>
  <conditionalFormatting sqref="O489">
    <cfRule type="cellIs" dxfId="1545" priority="327" operator="equal">
      <formula>1</formula>
    </cfRule>
  </conditionalFormatting>
  <conditionalFormatting sqref="O493:O502">
    <cfRule type="cellIs" dxfId="1544" priority="324" operator="lessThan">
      <formula>2.8</formula>
    </cfRule>
  </conditionalFormatting>
  <conditionalFormatting sqref="O453:O499">
    <cfRule type="cellIs" dxfId="1543" priority="323" operator="lessThan">
      <formula>3</formula>
    </cfRule>
  </conditionalFormatting>
  <conditionalFormatting sqref="O453:O502">
    <cfRule type="cellIs" dxfId="1542" priority="322" operator="equal">
      <formula>0</formula>
    </cfRule>
  </conditionalFormatting>
  <conditionalFormatting sqref="O454:O497">
    <cfRule type="cellIs" dxfId="1541" priority="321" operator="equal">
      <formula>0</formula>
    </cfRule>
  </conditionalFormatting>
  <conditionalFormatting sqref="Q453:W502">
    <cfRule type="cellIs" dxfId="1540" priority="320" operator="equal">
      <formula>0</formula>
    </cfRule>
  </conditionalFormatting>
  <conditionalFormatting sqref="Y453:Z502">
    <cfRule type="cellIs" dxfId="1539" priority="319" operator="equal">
      <formula>0</formula>
    </cfRule>
  </conditionalFormatting>
  <conditionalFormatting sqref="CB503 CA453:CB502">
    <cfRule type="cellIs" dxfId="1538" priority="318" operator="equal">
      <formula>0</formula>
    </cfRule>
  </conditionalFormatting>
  <conditionalFormatting sqref="CW453:CZ502">
    <cfRule type="cellIs" dxfId="1537" priority="317" operator="equal">
      <formula>0</formula>
    </cfRule>
  </conditionalFormatting>
  <conditionalFormatting sqref="CX453:CX502">
    <cfRule type="cellIs" dxfId="1536" priority="316" operator="equal">
      <formula>0</formula>
    </cfRule>
  </conditionalFormatting>
  <conditionalFormatting sqref="CP453:CU502">
    <cfRule type="cellIs" dxfId="1535" priority="314" operator="equal">
      <formula>0</formula>
    </cfRule>
  </conditionalFormatting>
  <conditionalFormatting sqref="AL490:AL492">
    <cfRule type="cellIs" dxfId="1534" priority="313" operator="equal">
      <formula>1</formula>
    </cfRule>
  </conditionalFormatting>
  <conditionalFormatting sqref="AL453:AL497">
    <cfRule type="cellIs" dxfId="1533" priority="312" operator="lessThan">
      <formula>2.8</formula>
    </cfRule>
  </conditionalFormatting>
  <conditionalFormatting sqref="AL489">
    <cfRule type="cellIs" dxfId="1532" priority="311" operator="equal">
      <formula>1</formula>
    </cfRule>
  </conditionalFormatting>
  <conditionalFormatting sqref="AL493:AL502">
    <cfRule type="cellIs" dxfId="1531" priority="308" operator="lessThan">
      <formula>2.8</formula>
    </cfRule>
  </conditionalFormatting>
  <conditionalFormatting sqref="AL453:AL499">
    <cfRule type="cellIs" dxfId="1530" priority="307" operator="lessThan">
      <formula>3</formula>
    </cfRule>
  </conditionalFormatting>
  <conditionalFormatting sqref="AL453:AL502">
    <cfRule type="cellIs" dxfId="1529" priority="306" operator="equal">
      <formula>0</formula>
    </cfRule>
  </conditionalFormatting>
  <conditionalFormatting sqref="AL454:AL497">
    <cfRule type="cellIs" dxfId="1528" priority="305" operator="equal">
      <formula>0</formula>
    </cfRule>
  </conditionalFormatting>
  <conditionalFormatting sqref="AM453:AS502">
    <cfRule type="cellIs" dxfId="1527" priority="304" operator="equal">
      <formula>0</formula>
    </cfRule>
  </conditionalFormatting>
  <conditionalFormatting sqref="AX453:BC502">
    <cfRule type="cellIs" dxfId="1526" priority="303" operator="equal">
      <formula>0</formula>
    </cfRule>
  </conditionalFormatting>
  <conditionalFormatting sqref="CE503">
    <cfRule type="cellIs" dxfId="1525" priority="302" operator="equal">
      <formula>0</formula>
    </cfRule>
  </conditionalFormatting>
  <conditionalFormatting sqref="AM453:AM502">
    <cfRule type="cellIs" dxfId="1524" priority="301" operator="equal">
      <formula>0</formula>
    </cfRule>
  </conditionalFormatting>
  <conditionalFormatting sqref="CU453:CU502">
    <cfRule type="cellIs" dxfId="1523" priority="299" operator="equal">
      <formula>0</formula>
    </cfRule>
  </conditionalFormatting>
  <conditionalFormatting sqref="CE453:CE502">
    <cfRule type="cellIs" dxfId="1522" priority="298" operator="equal">
      <formula>0</formula>
    </cfRule>
  </conditionalFormatting>
  <conditionalFormatting sqref="AX452:BC452">
    <cfRule type="cellIs" dxfId="1521" priority="297" operator="equal">
      <formula>0</formula>
    </cfRule>
  </conditionalFormatting>
  <conditionalFormatting sqref="Q452:W452">
    <cfRule type="cellIs" dxfId="1520" priority="294" operator="equal">
      <formula>0</formula>
    </cfRule>
    <cfRule type="cellIs" dxfId="1519" priority="295" operator="equal">
      <formula>0</formula>
    </cfRule>
  </conditionalFormatting>
  <conditionalFormatting sqref="AB452:AK452">
    <cfRule type="cellIs" dxfId="1518" priority="293" operator="equal">
      <formula>0</formula>
    </cfRule>
  </conditionalFormatting>
  <conditionalFormatting sqref="AM452:AS452">
    <cfRule type="cellIs" dxfId="1517" priority="290" operator="equal">
      <formula>0</formula>
    </cfRule>
    <cfRule type="cellIs" dxfId="1516" priority="292" operator="equal">
      <formula>0</formula>
    </cfRule>
  </conditionalFormatting>
  <conditionalFormatting sqref="AT452:AV452">
    <cfRule type="cellIs" dxfId="1515" priority="291" operator="equal">
      <formula>0</formula>
    </cfRule>
  </conditionalFormatting>
  <conditionalFormatting sqref="AL452">
    <cfRule type="cellIs" dxfId="1514" priority="289" operator="equal">
      <formula>0</formula>
    </cfRule>
  </conditionalFormatting>
  <conditionalFormatting sqref="CD453:CD502">
    <cfRule type="cellIs" dxfId="1513" priority="286" operator="equal">
      <formula>0</formula>
    </cfRule>
  </conditionalFormatting>
  <conditionalFormatting sqref="CY453:CY502">
    <cfRule type="cellIs" dxfId="1512" priority="285" operator="equal">
      <formula>0</formula>
    </cfRule>
  </conditionalFormatting>
  <conditionalFormatting sqref="CL453:CN502">
    <cfRule type="cellIs" dxfId="1511" priority="284" operator="equal">
      <formula>0</formula>
    </cfRule>
  </conditionalFormatting>
  <conditionalFormatting sqref="AU453:AU502">
    <cfRule type="cellIs" dxfId="1510" priority="263" operator="equal">
      <formula>0</formula>
    </cfRule>
  </conditionalFormatting>
  <conditionalFormatting sqref="X453:X502">
    <cfRule type="cellIs" dxfId="1509" priority="283" operator="equal">
      <formula>0</formula>
    </cfRule>
  </conditionalFormatting>
  <conditionalFormatting sqref="X453:X502">
    <cfRule type="cellIs" dxfId="1508" priority="282" operator="equal">
      <formula>0</formula>
    </cfRule>
  </conditionalFormatting>
  <conditionalFormatting sqref="AB490:AJ492">
    <cfRule type="cellIs" dxfId="1507" priority="281" operator="equal">
      <formula>1</formula>
    </cfRule>
  </conditionalFormatting>
  <conditionalFormatting sqref="AB453:AJ476 AB478:AJ492">
    <cfRule type="cellIs" dxfId="1506" priority="280" operator="lessThan">
      <formula>2.8</formula>
    </cfRule>
  </conditionalFormatting>
  <conditionalFormatting sqref="AB489:AJ489">
    <cfRule type="cellIs" dxfId="1505" priority="279" operator="equal">
      <formula>1</formula>
    </cfRule>
  </conditionalFormatting>
  <conditionalFormatting sqref="AB493:AJ502">
    <cfRule type="cellIs" dxfId="1504" priority="276" operator="lessThan">
      <formula>2.8</formula>
    </cfRule>
  </conditionalFormatting>
  <conditionalFormatting sqref="AB453:AJ497">
    <cfRule type="cellIs" dxfId="1503" priority="275" operator="lessThan">
      <formula>3</formula>
    </cfRule>
  </conditionalFormatting>
  <conditionalFormatting sqref="AB453:AJ502">
    <cfRule type="cellIs" dxfId="1502" priority="274" operator="equal">
      <formula>0</formula>
    </cfRule>
  </conditionalFormatting>
  <conditionalFormatting sqref="AK490:AK492">
    <cfRule type="cellIs" dxfId="1501" priority="273" operator="equal">
      <formula>1</formula>
    </cfRule>
  </conditionalFormatting>
  <conditionalFormatting sqref="AK453:AK497">
    <cfRule type="cellIs" dxfId="1500" priority="272" operator="lessThan">
      <formula>2.8</formula>
    </cfRule>
  </conditionalFormatting>
  <conditionalFormatting sqref="AK489">
    <cfRule type="cellIs" dxfId="1499" priority="271" operator="equal">
      <formula>1</formula>
    </cfRule>
  </conditionalFormatting>
  <conditionalFormatting sqref="AK493:AK502">
    <cfRule type="cellIs" dxfId="1498" priority="268" operator="lessThan">
      <formula>2.8</formula>
    </cfRule>
  </conditionalFormatting>
  <conditionalFormatting sqref="AK453:AK499">
    <cfRule type="cellIs" dxfId="1497" priority="267" operator="lessThan">
      <formula>3</formula>
    </cfRule>
  </conditionalFormatting>
  <conditionalFormatting sqref="AK453:AK502">
    <cfRule type="cellIs" dxfId="1496" priority="266" operator="equal">
      <formula>0</formula>
    </cfRule>
  </conditionalFormatting>
  <conditionalFormatting sqref="AK454:AK497">
    <cfRule type="cellIs" dxfId="1495" priority="265" operator="equal">
      <formula>0</formula>
    </cfRule>
  </conditionalFormatting>
  <conditionalFormatting sqref="AU453:AV502">
    <cfRule type="cellIs" dxfId="1494" priority="264" operator="equal">
      <formula>0</formula>
    </cfRule>
  </conditionalFormatting>
  <conditionalFormatting sqref="BX453:BX502">
    <cfRule type="cellIs" dxfId="1493" priority="223" operator="equal">
      <formula>0</formula>
    </cfRule>
  </conditionalFormatting>
  <conditionalFormatting sqref="AT453:AT502">
    <cfRule type="cellIs" dxfId="1492" priority="262" operator="equal">
      <formula>0</formula>
    </cfRule>
  </conditionalFormatting>
  <conditionalFormatting sqref="AT453:AT502">
    <cfRule type="cellIs" dxfId="1491" priority="261" operator="equal">
      <formula>0</formula>
    </cfRule>
  </conditionalFormatting>
  <conditionalFormatting sqref="BO490:BO492">
    <cfRule type="cellIs" dxfId="1490" priority="260" operator="equal">
      <formula>1</formula>
    </cfRule>
  </conditionalFormatting>
  <conditionalFormatting sqref="BO453:BO497">
    <cfRule type="cellIs" dxfId="1489" priority="259" operator="lessThan">
      <formula>2.8</formula>
    </cfRule>
  </conditionalFormatting>
  <conditionalFormatting sqref="BO489">
    <cfRule type="cellIs" dxfId="1488" priority="258" operator="equal">
      <formula>1</formula>
    </cfRule>
  </conditionalFormatting>
  <conditionalFormatting sqref="BO493:BO502">
    <cfRule type="cellIs" dxfId="1487" priority="255" operator="lessThan">
      <formula>2.8</formula>
    </cfRule>
  </conditionalFormatting>
  <conditionalFormatting sqref="BO453:BO499">
    <cfRule type="cellIs" dxfId="1486" priority="254" operator="lessThan">
      <formula>3</formula>
    </cfRule>
  </conditionalFormatting>
  <conditionalFormatting sqref="BO453:BO502">
    <cfRule type="cellIs" dxfId="1485" priority="253" operator="equal">
      <formula>0</formula>
    </cfRule>
  </conditionalFormatting>
  <conditionalFormatting sqref="BO454:BO497">
    <cfRule type="cellIs" dxfId="1484" priority="252" operator="equal">
      <formula>0</formula>
    </cfRule>
  </conditionalFormatting>
  <conditionalFormatting sqref="BP453:BV502">
    <cfRule type="cellIs" dxfId="1483" priority="251" operator="equal">
      <formula>0</formula>
    </cfRule>
  </conditionalFormatting>
  <conditionalFormatting sqref="CH503">
    <cfRule type="cellIs" dxfId="1482" priority="250" operator="equal">
      <formula>0</formula>
    </cfRule>
  </conditionalFormatting>
  <conditionalFormatting sqref="BP453:BP502">
    <cfRule type="cellIs" dxfId="1481" priority="249" operator="equal">
      <formula>0</formula>
    </cfRule>
  </conditionalFormatting>
  <conditionalFormatting sqref="CH453:CH502">
    <cfRule type="cellIs" dxfId="1480" priority="248" operator="equal">
      <formula>0</formula>
    </cfRule>
  </conditionalFormatting>
  <conditionalFormatting sqref="BE452:BN452">
    <cfRule type="cellIs" dxfId="1479" priority="247" operator="equal">
      <formula>0</formula>
    </cfRule>
  </conditionalFormatting>
  <conditionalFormatting sqref="BP452:BV452">
    <cfRule type="cellIs" dxfId="1478" priority="244" operator="equal">
      <formula>0</formula>
    </cfRule>
    <cfRule type="cellIs" dxfId="1477" priority="246" operator="equal">
      <formula>0</formula>
    </cfRule>
  </conditionalFormatting>
  <conditionalFormatting sqref="BW452:BY452">
    <cfRule type="cellIs" dxfId="1476" priority="245" operator="equal">
      <formula>0</formula>
    </cfRule>
  </conditionalFormatting>
  <conditionalFormatting sqref="BO452">
    <cfRule type="cellIs" dxfId="1475" priority="243" operator="equal">
      <formula>0</formula>
    </cfRule>
  </conditionalFormatting>
  <conditionalFormatting sqref="CG453:CG502">
    <cfRule type="cellIs" dxfId="1474" priority="242" operator="equal">
      <formula>0</formula>
    </cfRule>
  </conditionalFormatting>
  <conditionalFormatting sqref="BE490:BM492">
    <cfRule type="cellIs" dxfId="1473" priority="241" operator="equal">
      <formula>1</formula>
    </cfRule>
  </conditionalFormatting>
  <conditionalFormatting sqref="BE453:BM476 BE478:BM492">
    <cfRule type="cellIs" dxfId="1472" priority="240" operator="lessThan">
      <formula>2.8</formula>
    </cfRule>
  </conditionalFormatting>
  <conditionalFormatting sqref="BE489:BM489">
    <cfRule type="cellIs" dxfId="1471" priority="239" operator="equal">
      <formula>1</formula>
    </cfRule>
  </conditionalFormatting>
  <conditionalFormatting sqref="BE493:BM502">
    <cfRule type="cellIs" dxfId="1470" priority="236" operator="lessThan">
      <formula>2.8</formula>
    </cfRule>
  </conditionalFormatting>
  <conditionalFormatting sqref="BE453:BM497">
    <cfRule type="cellIs" dxfId="1469" priority="235" operator="lessThan">
      <formula>3</formula>
    </cfRule>
  </conditionalFormatting>
  <conditionalFormatting sqref="BE453:BM502">
    <cfRule type="cellIs" dxfId="1468" priority="234" operator="equal">
      <formula>0</formula>
    </cfRule>
  </conditionalFormatting>
  <conditionalFormatting sqref="BN490:BN492">
    <cfRule type="cellIs" dxfId="1467" priority="233" operator="equal">
      <formula>1</formula>
    </cfRule>
  </conditionalFormatting>
  <conditionalFormatting sqref="BN453:BN497">
    <cfRule type="cellIs" dxfId="1466" priority="232" operator="lessThan">
      <formula>2.8</formula>
    </cfRule>
  </conditionalFormatting>
  <conditionalFormatting sqref="BN489">
    <cfRule type="cellIs" dxfId="1465" priority="231" operator="equal">
      <formula>1</formula>
    </cfRule>
  </conditionalFormatting>
  <conditionalFormatting sqref="BN493:BN502">
    <cfRule type="cellIs" dxfId="1464" priority="228" operator="lessThan">
      <formula>2.8</formula>
    </cfRule>
  </conditionalFormatting>
  <conditionalFormatting sqref="BN453:BN499">
    <cfRule type="cellIs" dxfId="1463" priority="227" operator="lessThan">
      <formula>3</formula>
    </cfRule>
  </conditionalFormatting>
  <conditionalFormatting sqref="BN453:BN502">
    <cfRule type="cellIs" dxfId="1462" priority="226" operator="equal">
      <formula>0</formula>
    </cfRule>
  </conditionalFormatting>
  <conditionalFormatting sqref="BN454:BN497">
    <cfRule type="cellIs" dxfId="1461" priority="225" operator="equal">
      <formula>0</formula>
    </cfRule>
  </conditionalFormatting>
  <conditionalFormatting sqref="BX453:BY502">
    <cfRule type="cellIs" dxfId="1460" priority="224" operator="equal">
      <formula>0</formula>
    </cfRule>
  </conditionalFormatting>
  <conditionalFormatting sqref="BW453:BW502">
    <cfRule type="cellIs" dxfId="1459" priority="222" operator="equal">
      <formula>0</formula>
    </cfRule>
  </conditionalFormatting>
  <conditionalFormatting sqref="BW453:BW502">
    <cfRule type="cellIs" dxfId="1458" priority="221" operator="equal">
      <formula>0</formula>
    </cfRule>
  </conditionalFormatting>
  <conditionalFormatting sqref="CJ453:CJ503">
    <cfRule type="cellIs" dxfId="1457" priority="220" operator="equal">
      <formula>0</formula>
    </cfRule>
  </conditionalFormatting>
  <conditionalFormatting sqref="CZ503">
    <cfRule type="cellIs" dxfId="1456" priority="219" operator="equal">
      <formula>0</formula>
    </cfRule>
  </conditionalFormatting>
  <conditionalFormatting sqref="DL453:DO502">
    <cfRule type="cellIs" dxfId="1455" priority="217" operator="equal">
      <formula>0</formula>
    </cfRule>
  </conditionalFormatting>
  <conditionalFormatting sqref="DC453:DC502">
    <cfRule type="cellIs" dxfId="1454" priority="215" operator="equal">
      <formula>0</formula>
    </cfRule>
  </conditionalFormatting>
  <conditionalFormatting sqref="DG453:DJ502">
    <cfRule type="cellIs" dxfId="1453" priority="212" operator="equal">
      <formula>0</formula>
    </cfRule>
  </conditionalFormatting>
  <conditionalFormatting sqref="DH453:DH502">
    <cfRule type="cellIs" dxfId="1452" priority="211" operator="equal">
      <formula>0</formula>
    </cfRule>
  </conditionalFormatting>
  <conditionalFormatting sqref="DJ503">
    <cfRule type="cellIs" dxfId="1451" priority="208" operator="equal">
      <formula>0</formula>
    </cfRule>
  </conditionalFormatting>
  <conditionalFormatting sqref="DR509:EE559">
    <cfRule type="cellIs" dxfId="1450" priority="207" operator="equal">
      <formula>0</formula>
    </cfRule>
  </conditionalFormatting>
  <conditionalFormatting sqref="EB509:EE558 DW509:DZ558 DR509:DU558">
    <cfRule type="cellIs" dxfId="1449" priority="206" operator="equal">
      <formula>0</formula>
    </cfRule>
  </conditionalFormatting>
  <conditionalFormatting sqref="B509:E558">
    <cfRule type="cellIs" dxfId="1448" priority="205" operator="equal">
      <formula>0</formula>
    </cfRule>
  </conditionalFormatting>
  <conditionalFormatting sqref="J7:L7">
    <cfRule type="cellIs" dxfId="1447" priority="34" operator="lessThan">
      <formula>2.8</formula>
    </cfRule>
  </conditionalFormatting>
  <conditionalFormatting sqref="J7:L7">
    <cfRule type="cellIs" dxfId="1446" priority="33" operator="lessThan">
      <formula>3</formula>
    </cfRule>
  </conditionalFormatting>
  <conditionalFormatting sqref="J7:L7">
    <cfRule type="cellIs" dxfId="1445" priority="32" operator="equal">
      <formula>0</formula>
    </cfRule>
  </conditionalFormatting>
  <conditionalFormatting sqref="J12:L12">
    <cfRule type="cellIs" dxfId="1444" priority="31" operator="lessThan">
      <formula>2.8</formula>
    </cfRule>
  </conditionalFormatting>
  <conditionalFormatting sqref="J12:L12">
    <cfRule type="cellIs" dxfId="1443" priority="30" operator="lessThan">
      <formula>3</formula>
    </cfRule>
  </conditionalFormatting>
  <conditionalFormatting sqref="J12:L12">
    <cfRule type="cellIs" dxfId="1442" priority="29" operator="equal">
      <formula>0</formula>
    </cfRule>
  </conditionalFormatting>
  <conditionalFormatting sqref="J24:L24">
    <cfRule type="cellIs" dxfId="1441" priority="28" operator="lessThan">
      <formula>2.8</formula>
    </cfRule>
  </conditionalFormatting>
  <conditionalFormatting sqref="J24:L24">
    <cfRule type="cellIs" dxfId="1440" priority="27" operator="lessThan">
      <formula>3</formula>
    </cfRule>
  </conditionalFormatting>
  <conditionalFormatting sqref="J24:L24">
    <cfRule type="cellIs" dxfId="1439" priority="26" operator="equal">
      <formula>0</formula>
    </cfRule>
  </conditionalFormatting>
  <conditionalFormatting sqref="K27:M27">
    <cfRule type="cellIs" dxfId="1438" priority="25" operator="lessThan">
      <formula>2.8</formula>
    </cfRule>
  </conditionalFormatting>
  <conditionalFormatting sqref="K27:M27">
    <cfRule type="cellIs" dxfId="1437" priority="24" operator="lessThan">
      <formula>3</formula>
    </cfRule>
  </conditionalFormatting>
  <conditionalFormatting sqref="K27:M27">
    <cfRule type="cellIs" dxfId="1436" priority="23" operator="equal">
      <formula>0</formula>
    </cfRule>
  </conditionalFormatting>
  <conditionalFormatting sqref="AB18">
    <cfRule type="cellIs" dxfId="1435" priority="22" operator="lessThan">
      <formula>2.8</formula>
    </cfRule>
  </conditionalFormatting>
  <conditionalFormatting sqref="AB18">
    <cfRule type="cellIs" dxfId="1434" priority="21" operator="lessThan">
      <formula>3</formula>
    </cfRule>
  </conditionalFormatting>
  <conditionalFormatting sqref="AB18">
    <cfRule type="cellIs" dxfId="1433" priority="20" operator="equal">
      <formula>0</formula>
    </cfRule>
  </conditionalFormatting>
  <conditionalFormatting sqref="J34:L34">
    <cfRule type="cellIs" dxfId="1432" priority="19" operator="lessThan">
      <formula>2.8</formula>
    </cfRule>
  </conditionalFormatting>
  <conditionalFormatting sqref="J34:L34">
    <cfRule type="cellIs" dxfId="1431" priority="18" operator="lessThan">
      <formula>3</formula>
    </cfRule>
  </conditionalFormatting>
  <conditionalFormatting sqref="J34:L34">
    <cfRule type="cellIs" dxfId="1430" priority="17" operator="equal">
      <formula>0</formula>
    </cfRule>
  </conditionalFormatting>
  <conditionalFormatting sqref="J35:L35">
    <cfRule type="cellIs" dxfId="1429" priority="16" operator="lessThan">
      <formula>2.8</formula>
    </cfRule>
  </conditionalFormatting>
  <conditionalFormatting sqref="J35:L35">
    <cfRule type="cellIs" dxfId="1428" priority="15" operator="lessThan">
      <formula>3</formula>
    </cfRule>
  </conditionalFormatting>
  <conditionalFormatting sqref="J35:L35">
    <cfRule type="cellIs" dxfId="1427" priority="14" operator="equal">
      <formula>0</formula>
    </cfRule>
  </conditionalFormatting>
  <conditionalFormatting sqref="J36:L36">
    <cfRule type="cellIs" dxfId="1426" priority="13" operator="lessThan">
      <formula>2.8</formula>
    </cfRule>
  </conditionalFormatting>
  <conditionalFormatting sqref="J36:L36">
    <cfRule type="cellIs" dxfId="1425" priority="12" operator="lessThan">
      <formula>3</formula>
    </cfRule>
  </conditionalFormatting>
  <conditionalFormatting sqref="J36:L36">
    <cfRule type="cellIs" dxfId="1424" priority="11" operator="equal">
      <formula>0</formula>
    </cfRule>
  </conditionalFormatting>
  <conditionalFormatting sqref="J38:L38">
    <cfRule type="cellIs" dxfId="1423" priority="10" operator="lessThan">
      <formula>2.8</formula>
    </cfRule>
  </conditionalFormatting>
  <conditionalFormatting sqref="J38:L38">
    <cfRule type="cellIs" dxfId="1422" priority="9" operator="lessThan">
      <formula>3</formula>
    </cfRule>
  </conditionalFormatting>
  <conditionalFormatting sqref="J38:L38">
    <cfRule type="cellIs" dxfId="1421" priority="8" operator="equal">
      <formula>0</formula>
    </cfRule>
  </conditionalFormatting>
  <conditionalFormatting sqref="I86:K86">
    <cfRule type="cellIs" dxfId="1420" priority="7" operator="lessThan">
      <formula>2.8</formula>
    </cfRule>
  </conditionalFormatting>
  <conditionalFormatting sqref="I86:K86">
    <cfRule type="cellIs" dxfId="1419" priority="6" operator="lessThan">
      <formula>3</formula>
    </cfRule>
  </conditionalFormatting>
  <conditionalFormatting sqref="I86:K86">
    <cfRule type="cellIs" dxfId="1418" priority="5" operator="equal">
      <formula>0</formula>
    </cfRule>
  </conditionalFormatting>
  <conditionalFormatting sqref="AB42">
    <cfRule type="cellIs" dxfId="1417" priority="3" operator="equal">
      <formula>1</formula>
    </cfRule>
  </conditionalFormatting>
  <conditionalFormatting sqref="AB42">
    <cfRule type="cellIs" dxfId="1416" priority="4" operator="lessThan">
      <formula>2.8</formula>
    </cfRule>
  </conditionalFormatting>
  <conditionalFormatting sqref="AB42">
    <cfRule type="cellIs" dxfId="1415" priority="2" operator="lessThan">
      <formula>3</formula>
    </cfRule>
  </conditionalFormatting>
  <conditionalFormatting sqref="AB42">
    <cfRule type="cellIs" dxfId="1414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2019-05-21T21:45:26Z</dcterms:modified>
</cp:coreProperties>
</file>